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gea\Downloads\Informes\"/>
    </mc:Choice>
  </mc:AlternateContent>
  <xr:revisionPtr revIDLastSave="0" documentId="13_ncr:1_{E77A91E0-7E7E-4140-B051-A04D1C94623A}" xr6:coauthVersionLast="47" xr6:coauthVersionMax="47" xr10:uidLastSave="{00000000-0000-0000-0000-000000000000}"/>
  <bookViews>
    <workbookView xWindow="-110" yWindow="-110" windowWidth="22780" windowHeight="15260" activeTab="4" xr2:uid="{F6E497AD-6A1B-4D08-820B-8FBC9219CD64}"/>
  </bookViews>
  <sheets>
    <sheet name="MOVISTAR" sheetId="7" r:id="rId1"/>
    <sheet name="ORANGE" sheetId="8" r:id="rId2"/>
    <sheet name="VODAFONE" sheetId="9" r:id="rId3"/>
    <sheet name="YOIGO" sheetId="10" r:id="rId4"/>
    <sheet name="RESUMEN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6" l="1"/>
  <c r="J53" i="6"/>
  <c r="J54" i="6"/>
  <c r="J51" i="6"/>
  <c r="H52" i="6"/>
  <c r="H53" i="6"/>
  <c r="H54" i="6"/>
  <c r="H51" i="6"/>
  <c r="F52" i="6"/>
  <c r="F53" i="6"/>
  <c r="F54" i="6"/>
  <c r="F51" i="6"/>
  <c r="H35" i="6"/>
  <c r="H36" i="6"/>
  <c r="H37" i="6"/>
  <c r="H34" i="6"/>
  <c r="F35" i="6"/>
  <c r="F36" i="6"/>
  <c r="F37" i="6"/>
  <c r="F34" i="6"/>
  <c r="D35" i="6"/>
  <c r="D36" i="6"/>
  <c r="D37" i="6"/>
  <c r="D34" i="6"/>
  <c r="J29" i="6"/>
  <c r="J30" i="6"/>
  <c r="J31" i="6"/>
  <c r="J28" i="6"/>
  <c r="H29" i="6"/>
  <c r="H30" i="6"/>
  <c r="H31" i="6"/>
  <c r="H28" i="6"/>
  <c r="F29" i="6"/>
  <c r="F30" i="6"/>
  <c r="F31" i="6"/>
  <c r="F28" i="6"/>
  <c r="H12" i="6"/>
  <c r="H13" i="6"/>
  <c r="H14" i="6"/>
  <c r="H11" i="6"/>
  <c r="F12" i="6"/>
  <c r="F13" i="6"/>
  <c r="F14" i="6"/>
  <c r="F11" i="6"/>
  <c r="J6" i="6"/>
  <c r="J7" i="6"/>
  <c r="J8" i="6"/>
  <c r="J5" i="6"/>
  <c r="H5" i="6"/>
  <c r="H6" i="6"/>
  <c r="H7" i="6"/>
  <c r="H8" i="6"/>
  <c r="F8" i="6"/>
  <c r="F7" i="6"/>
  <c r="F6" i="6"/>
  <c r="F5" i="6"/>
  <c r="K64" i="6"/>
  <c r="K65" i="6"/>
  <c r="K66" i="6"/>
  <c r="L66" i="6" s="1"/>
  <c r="K63" i="6"/>
  <c r="L63" i="6" s="1"/>
  <c r="J64" i="6"/>
  <c r="J65" i="6"/>
  <c r="J66" i="6"/>
  <c r="J63" i="6"/>
  <c r="F64" i="6"/>
  <c r="F65" i="6"/>
  <c r="F66" i="6"/>
  <c r="F63" i="6"/>
  <c r="E64" i="6"/>
  <c r="E65" i="6"/>
  <c r="E66" i="6"/>
  <c r="E63" i="6"/>
  <c r="D64" i="6"/>
  <c r="D65" i="6"/>
  <c r="D66" i="6"/>
  <c r="D63" i="6"/>
  <c r="J58" i="6"/>
  <c r="J59" i="6"/>
  <c r="J60" i="6"/>
  <c r="J57" i="6"/>
  <c r="I58" i="6"/>
  <c r="I59" i="6"/>
  <c r="I60" i="6"/>
  <c r="I57" i="6"/>
  <c r="H58" i="6"/>
  <c r="H59" i="6"/>
  <c r="H60" i="6"/>
  <c r="H57" i="6"/>
  <c r="G58" i="6"/>
  <c r="G59" i="6"/>
  <c r="G60" i="6"/>
  <c r="G57" i="6"/>
  <c r="E58" i="6"/>
  <c r="F58" i="6" s="1"/>
  <c r="E59" i="6"/>
  <c r="F59" i="6" s="1"/>
  <c r="E60" i="6"/>
  <c r="E57" i="6"/>
  <c r="F60" i="6"/>
  <c r="F57" i="6"/>
  <c r="D58" i="6"/>
  <c r="D59" i="6"/>
  <c r="D60" i="6"/>
  <c r="D57" i="6"/>
  <c r="C58" i="6"/>
  <c r="C59" i="6"/>
  <c r="C60" i="6"/>
  <c r="C57" i="6"/>
  <c r="I52" i="6"/>
  <c r="K52" i="6" s="1"/>
  <c r="I53" i="6"/>
  <c r="K53" i="6" s="1"/>
  <c r="I54" i="6"/>
  <c r="I51" i="6"/>
  <c r="G52" i="6"/>
  <c r="G53" i="6"/>
  <c r="G54" i="6"/>
  <c r="G51" i="6"/>
  <c r="E52" i="6"/>
  <c r="E53" i="6"/>
  <c r="E54" i="6"/>
  <c r="E51" i="6"/>
  <c r="D52" i="6"/>
  <c r="D53" i="6"/>
  <c r="D54" i="6"/>
  <c r="D51" i="6"/>
  <c r="C52" i="6"/>
  <c r="C53" i="6"/>
  <c r="C54" i="6"/>
  <c r="C51" i="6"/>
  <c r="D20" i="6"/>
  <c r="I14" i="6"/>
  <c r="J14" i="6" s="1"/>
  <c r="C14" i="6"/>
  <c r="J13" i="6"/>
  <c r="I13" i="6"/>
  <c r="C13" i="6"/>
  <c r="D7" i="6"/>
  <c r="D8" i="6"/>
  <c r="D17" i="10"/>
  <c r="J17" i="10" s="1"/>
  <c r="D13" i="10"/>
  <c r="J13" i="10" s="1"/>
  <c r="D22" i="9"/>
  <c r="J22" i="9" s="1"/>
  <c r="D10" i="9"/>
  <c r="J10" i="9" s="1"/>
  <c r="P22" i="10"/>
  <c r="N22" i="10"/>
  <c r="L22" i="10"/>
  <c r="J22" i="10"/>
  <c r="H22" i="10"/>
  <c r="F22" i="10"/>
  <c r="P21" i="10"/>
  <c r="N21" i="10"/>
  <c r="L21" i="10"/>
  <c r="J21" i="10"/>
  <c r="H21" i="10"/>
  <c r="F21" i="10"/>
  <c r="P20" i="10"/>
  <c r="N20" i="10"/>
  <c r="L20" i="10"/>
  <c r="J20" i="10"/>
  <c r="H20" i="10"/>
  <c r="F20" i="10"/>
  <c r="P19" i="10"/>
  <c r="N19" i="10"/>
  <c r="L19" i="10"/>
  <c r="J19" i="10"/>
  <c r="H19" i="10"/>
  <c r="F19" i="10"/>
  <c r="P18" i="10"/>
  <c r="N18" i="10"/>
  <c r="L18" i="10"/>
  <c r="J18" i="10"/>
  <c r="H18" i="10"/>
  <c r="F18" i="10"/>
  <c r="P17" i="10"/>
  <c r="N17" i="10"/>
  <c r="L17" i="10"/>
  <c r="P16" i="10"/>
  <c r="N16" i="10"/>
  <c r="L16" i="10"/>
  <c r="J16" i="10"/>
  <c r="H16" i="10"/>
  <c r="F16" i="10"/>
  <c r="P15" i="10"/>
  <c r="N15" i="10"/>
  <c r="L15" i="10"/>
  <c r="J15" i="10"/>
  <c r="H15" i="10"/>
  <c r="F15" i="10"/>
  <c r="P14" i="10"/>
  <c r="N14" i="10"/>
  <c r="L14" i="10"/>
  <c r="J14" i="10"/>
  <c r="H14" i="10"/>
  <c r="F14" i="10"/>
  <c r="P13" i="10"/>
  <c r="N13" i="10"/>
  <c r="L13" i="10"/>
  <c r="P12" i="10"/>
  <c r="N12" i="10"/>
  <c r="L12" i="10"/>
  <c r="J12" i="10"/>
  <c r="H12" i="10"/>
  <c r="F12" i="10"/>
  <c r="P11" i="10"/>
  <c r="N11" i="10"/>
  <c r="L11" i="10"/>
  <c r="J11" i="10"/>
  <c r="H11" i="10"/>
  <c r="F11" i="10"/>
  <c r="P10" i="10"/>
  <c r="N10" i="10"/>
  <c r="L10" i="10"/>
  <c r="J10" i="10"/>
  <c r="H10" i="10"/>
  <c r="F10" i="10"/>
  <c r="P9" i="10"/>
  <c r="N9" i="10"/>
  <c r="L9" i="10"/>
  <c r="J9" i="10"/>
  <c r="H9" i="10"/>
  <c r="F9" i="10"/>
  <c r="P8" i="10"/>
  <c r="N8" i="10"/>
  <c r="L8" i="10"/>
  <c r="J8" i="10"/>
  <c r="H8" i="10"/>
  <c r="F8" i="10"/>
  <c r="P7" i="10"/>
  <c r="N7" i="10"/>
  <c r="L7" i="10"/>
  <c r="J7" i="10"/>
  <c r="H7" i="10"/>
  <c r="F7" i="10"/>
  <c r="P6" i="10"/>
  <c r="N6" i="10"/>
  <c r="L6" i="10"/>
  <c r="J6" i="10"/>
  <c r="H6" i="10"/>
  <c r="F6" i="10"/>
  <c r="P5" i="10"/>
  <c r="N5" i="10"/>
  <c r="L5" i="10"/>
  <c r="J5" i="10"/>
  <c r="H5" i="10"/>
  <c r="F5" i="10"/>
  <c r="P4" i="10"/>
  <c r="N4" i="10"/>
  <c r="L4" i="10"/>
  <c r="J4" i="10"/>
  <c r="H4" i="10"/>
  <c r="F4" i="10"/>
  <c r="P3" i="10"/>
  <c r="N3" i="10"/>
  <c r="L3" i="10"/>
  <c r="J3" i="10"/>
  <c r="H3" i="10"/>
  <c r="F3" i="10"/>
  <c r="F19" i="9"/>
  <c r="J18" i="9"/>
  <c r="J16" i="9"/>
  <c r="J15" i="9"/>
  <c r="J14" i="9"/>
  <c r="J8" i="9"/>
  <c r="J7" i="9"/>
  <c r="J6" i="9"/>
  <c r="D23" i="9"/>
  <c r="P22" i="9"/>
  <c r="N22" i="9"/>
  <c r="L22" i="9"/>
  <c r="P21" i="9"/>
  <c r="N21" i="9"/>
  <c r="L21" i="9"/>
  <c r="J21" i="9"/>
  <c r="H21" i="9"/>
  <c r="F21" i="9"/>
  <c r="P20" i="9"/>
  <c r="N20" i="9"/>
  <c r="L20" i="9"/>
  <c r="J20" i="9"/>
  <c r="H20" i="9"/>
  <c r="F20" i="9"/>
  <c r="P19" i="9"/>
  <c r="N19" i="9"/>
  <c r="L19" i="9"/>
  <c r="J19" i="9"/>
  <c r="H19" i="9"/>
  <c r="P18" i="9"/>
  <c r="N18" i="9"/>
  <c r="L18" i="9"/>
  <c r="P17" i="9"/>
  <c r="N17" i="9"/>
  <c r="L17" i="9"/>
  <c r="J17" i="9"/>
  <c r="H17" i="9"/>
  <c r="F17" i="9"/>
  <c r="P16" i="9"/>
  <c r="N16" i="9"/>
  <c r="L16" i="9"/>
  <c r="H16" i="9"/>
  <c r="F16" i="9"/>
  <c r="P15" i="9"/>
  <c r="N15" i="9"/>
  <c r="L15" i="9"/>
  <c r="P14" i="9"/>
  <c r="N14" i="9"/>
  <c r="L14" i="9"/>
  <c r="P13" i="9"/>
  <c r="N13" i="9"/>
  <c r="L13" i="9"/>
  <c r="J13" i="9"/>
  <c r="H13" i="9"/>
  <c r="F13" i="9"/>
  <c r="P12" i="9"/>
  <c r="N12" i="9"/>
  <c r="L12" i="9"/>
  <c r="J12" i="9"/>
  <c r="H12" i="9"/>
  <c r="F12" i="9"/>
  <c r="P11" i="9"/>
  <c r="N11" i="9"/>
  <c r="L11" i="9"/>
  <c r="J11" i="9"/>
  <c r="H11" i="9"/>
  <c r="F11" i="9"/>
  <c r="P10" i="9"/>
  <c r="N10" i="9"/>
  <c r="L10" i="9"/>
  <c r="P9" i="9"/>
  <c r="N9" i="9"/>
  <c r="L9" i="9"/>
  <c r="J9" i="9"/>
  <c r="H9" i="9"/>
  <c r="F9" i="9"/>
  <c r="P8" i="9"/>
  <c r="N8" i="9"/>
  <c r="L8" i="9"/>
  <c r="F8" i="9"/>
  <c r="P7" i="9"/>
  <c r="N7" i="9"/>
  <c r="L7" i="9"/>
  <c r="P6" i="9"/>
  <c r="N6" i="9"/>
  <c r="L6" i="9"/>
  <c r="P5" i="9"/>
  <c r="N5" i="9"/>
  <c r="L5" i="9"/>
  <c r="J5" i="9"/>
  <c r="H5" i="9"/>
  <c r="F5" i="9"/>
  <c r="P4" i="9"/>
  <c r="N4" i="9"/>
  <c r="L4" i="9"/>
  <c r="J4" i="9"/>
  <c r="H4" i="9"/>
  <c r="F4" i="9"/>
  <c r="P3" i="9"/>
  <c r="N3" i="9"/>
  <c r="L3" i="9"/>
  <c r="J3" i="9"/>
  <c r="H3" i="9"/>
  <c r="F3" i="9"/>
  <c r="D23" i="8"/>
  <c r="P22" i="8"/>
  <c r="N22" i="8"/>
  <c r="L22" i="8"/>
  <c r="J22" i="8"/>
  <c r="H22" i="8"/>
  <c r="F22" i="8"/>
  <c r="P21" i="8"/>
  <c r="N21" i="8"/>
  <c r="L21" i="8"/>
  <c r="J21" i="8"/>
  <c r="H21" i="8"/>
  <c r="F21" i="8"/>
  <c r="P20" i="8"/>
  <c r="N20" i="8"/>
  <c r="L20" i="8"/>
  <c r="J20" i="8"/>
  <c r="H20" i="8"/>
  <c r="F20" i="8"/>
  <c r="P19" i="8"/>
  <c r="N19" i="8"/>
  <c r="L19" i="8"/>
  <c r="J19" i="8"/>
  <c r="H19" i="8"/>
  <c r="F19" i="8"/>
  <c r="P18" i="8"/>
  <c r="N18" i="8"/>
  <c r="L18" i="8"/>
  <c r="J18" i="8"/>
  <c r="H18" i="8"/>
  <c r="F18" i="8"/>
  <c r="P17" i="8"/>
  <c r="N17" i="8"/>
  <c r="L17" i="8"/>
  <c r="J17" i="8"/>
  <c r="H17" i="8"/>
  <c r="F17" i="8"/>
  <c r="P16" i="8"/>
  <c r="N16" i="8"/>
  <c r="L16" i="8"/>
  <c r="J16" i="8"/>
  <c r="H16" i="8"/>
  <c r="F16" i="8"/>
  <c r="P15" i="8"/>
  <c r="N15" i="8"/>
  <c r="L15" i="8"/>
  <c r="J15" i="8"/>
  <c r="H15" i="8"/>
  <c r="F15" i="8"/>
  <c r="P14" i="8"/>
  <c r="N14" i="8"/>
  <c r="L14" i="8"/>
  <c r="J14" i="8"/>
  <c r="H14" i="8"/>
  <c r="F14" i="8"/>
  <c r="P13" i="8"/>
  <c r="N13" i="8"/>
  <c r="L13" i="8"/>
  <c r="J13" i="8"/>
  <c r="H13" i="8"/>
  <c r="F13" i="8"/>
  <c r="P12" i="8"/>
  <c r="N12" i="8"/>
  <c r="L12" i="8"/>
  <c r="J12" i="8"/>
  <c r="H12" i="8"/>
  <c r="F12" i="8"/>
  <c r="P11" i="8"/>
  <c r="N11" i="8"/>
  <c r="L11" i="8"/>
  <c r="J11" i="8"/>
  <c r="H11" i="8"/>
  <c r="F11" i="8"/>
  <c r="P10" i="8"/>
  <c r="N10" i="8"/>
  <c r="L10" i="8"/>
  <c r="J10" i="8"/>
  <c r="H10" i="8"/>
  <c r="F10" i="8"/>
  <c r="P9" i="8"/>
  <c r="N9" i="8"/>
  <c r="L9" i="8"/>
  <c r="J9" i="8"/>
  <c r="H9" i="8"/>
  <c r="F9" i="8"/>
  <c r="P8" i="8"/>
  <c r="N8" i="8"/>
  <c r="L8" i="8"/>
  <c r="J8" i="8"/>
  <c r="H8" i="8"/>
  <c r="F8" i="8"/>
  <c r="P7" i="8"/>
  <c r="N7" i="8"/>
  <c r="L7" i="8"/>
  <c r="J7" i="8"/>
  <c r="H7" i="8"/>
  <c r="F7" i="8"/>
  <c r="P6" i="8"/>
  <c r="N6" i="8"/>
  <c r="L6" i="8"/>
  <c r="J6" i="8"/>
  <c r="H6" i="8"/>
  <c r="F6" i="8"/>
  <c r="P5" i="8"/>
  <c r="N5" i="8"/>
  <c r="L5" i="8"/>
  <c r="J5" i="8"/>
  <c r="H5" i="8"/>
  <c r="F5" i="8"/>
  <c r="P4" i="8"/>
  <c r="N4" i="8"/>
  <c r="L4" i="8"/>
  <c r="J4" i="8"/>
  <c r="H4" i="8"/>
  <c r="F4" i="8"/>
  <c r="P3" i="8"/>
  <c r="P23" i="8" s="1"/>
  <c r="N3" i="8"/>
  <c r="L3" i="8"/>
  <c r="J3" i="8"/>
  <c r="H3" i="8"/>
  <c r="F3" i="8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3" i="7"/>
  <c r="H3" i="7"/>
  <c r="L65" i="6"/>
  <c r="L64" i="6"/>
  <c r="L43" i="6"/>
  <c r="L42" i="6"/>
  <c r="L41" i="6"/>
  <c r="L40" i="6"/>
  <c r="K20" i="6"/>
  <c r="L20" i="6" s="1"/>
  <c r="K19" i="6"/>
  <c r="L19" i="6" s="1"/>
  <c r="K18" i="6"/>
  <c r="L18" i="6" s="1"/>
  <c r="K17" i="6"/>
  <c r="L17" i="6" s="1"/>
  <c r="K54" i="6"/>
  <c r="K51" i="6"/>
  <c r="K31" i="6"/>
  <c r="K30" i="6"/>
  <c r="K29" i="6"/>
  <c r="K28" i="6"/>
  <c r="K6" i="6"/>
  <c r="K7" i="6"/>
  <c r="K8" i="6"/>
  <c r="K5" i="6"/>
  <c r="D18" i="6"/>
  <c r="E18" i="6" s="1"/>
  <c r="F18" i="6" s="1"/>
  <c r="D19" i="6"/>
  <c r="E19" i="6" s="1"/>
  <c r="F19" i="6" s="1"/>
  <c r="E20" i="6"/>
  <c r="F20" i="6" s="1"/>
  <c r="D17" i="6"/>
  <c r="E17" i="6" s="1"/>
  <c r="F17" i="6" s="1"/>
  <c r="F17" i="10" l="1"/>
  <c r="H17" i="10"/>
  <c r="F23" i="8"/>
  <c r="F23" i="7"/>
  <c r="N23" i="7"/>
  <c r="H23" i="7"/>
  <c r="J23" i="7"/>
  <c r="L23" i="7"/>
  <c r="P23" i="7"/>
  <c r="D23" i="10"/>
  <c r="F13" i="10"/>
  <c r="H13" i="10"/>
  <c r="N23" i="9"/>
  <c r="P23" i="10"/>
  <c r="N23" i="10"/>
  <c r="L23" i="10"/>
  <c r="J23" i="10"/>
  <c r="P23" i="9"/>
  <c r="L23" i="9"/>
  <c r="N23" i="8"/>
  <c r="L23" i="8"/>
  <c r="J23" i="9"/>
  <c r="H8" i="9"/>
  <c r="F7" i="9"/>
  <c r="F15" i="9"/>
  <c r="H7" i="9"/>
  <c r="H15" i="9"/>
  <c r="F6" i="9"/>
  <c r="F10" i="9"/>
  <c r="F14" i="9"/>
  <c r="F18" i="9"/>
  <c r="F22" i="9"/>
  <c r="H6" i="9"/>
  <c r="H10" i="9"/>
  <c r="H14" i="9"/>
  <c r="H18" i="9"/>
  <c r="H22" i="9"/>
  <c r="H23" i="8"/>
  <c r="J23" i="8"/>
  <c r="H23" i="10" l="1"/>
  <c r="F23" i="10"/>
  <c r="H23" i="9"/>
  <c r="F2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Joaquín Egea</author>
  </authors>
  <commentList>
    <comment ref="D2" authorId="0" shapeId="0" xr:uid="{8EF3F648-2C88-44ED-95A1-B154CE6DEC26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Este valor se calcula con los valores de la primera gráfica. Multiplicando el tamaño de la carretera por el porcentaje en el que hay señal.</t>
        </r>
      </text>
    </comment>
    <comment ref="F2" authorId="0" shapeId="0" xr:uid="{AA58F950-5C5F-4D4E-A7DC-3E4FDFD307B7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H2" authorId="0" shapeId="0" xr:uid="{6487261B-E630-46C0-BBED-35F1C36126FD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J2" authorId="0" shapeId="0" xr:uid="{FB620743-C7B5-49F1-8AA1-0082B7BD1CDC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L2" authorId="0" shapeId="0" xr:uid="{2DE29289-FC09-4100-88B7-C4B9F3914E86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  <comment ref="N2" authorId="0" shapeId="0" xr:uid="{F9505ADA-B3D6-4882-8051-F21B2EBBA5E6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  <comment ref="P2" authorId="0" shapeId="0" xr:uid="{CB476A08-FD90-4BC8-BDD6-BF19309A4EB2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Joaquín Egea</author>
  </authors>
  <commentList>
    <comment ref="D2" authorId="0" shapeId="0" xr:uid="{963C650C-15DB-4127-8A3E-57C513CAC457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Este valor se calcula con los valores de la primera gráfica. Multiplicando el tamaño de la carretera por el porcentaje en el que hay señal.</t>
        </r>
      </text>
    </comment>
    <comment ref="F2" authorId="0" shapeId="0" xr:uid="{96A1E940-7695-46E1-8A33-38AFDA9F5A92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H2" authorId="0" shapeId="0" xr:uid="{87A87403-A651-4127-8937-F0A490E18334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J2" authorId="0" shapeId="0" xr:uid="{DE02E0A7-6B13-446C-80F0-297FB8C741BA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L2" authorId="0" shapeId="0" xr:uid="{2B58D36E-E457-48EF-8002-DAA465518A4D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  <comment ref="N2" authorId="0" shapeId="0" xr:uid="{BA52B4A1-F4FE-48B8-9362-9F42BA4A01A2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  <comment ref="P2" authorId="0" shapeId="0" xr:uid="{82459A5A-61C3-4E95-A3BE-9BFC7C091013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Joaquín Egea</author>
  </authors>
  <commentList>
    <comment ref="D2" authorId="0" shapeId="0" xr:uid="{CE362645-B44F-4A6D-B466-21B803E8CEF1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Este valor se calcula con los valores de la primera gráfica. Multiplicando el tamaño de la carretera por el porcentaje en el que hay señal.</t>
        </r>
      </text>
    </comment>
    <comment ref="F2" authorId="0" shapeId="0" xr:uid="{5333757B-9B68-425A-80E5-C67829319173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H2" authorId="0" shapeId="0" xr:uid="{1975314D-DEB6-4090-813A-68EFFA2ADC42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J2" authorId="0" shapeId="0" xr:uid="{2348D6FC-8818-4237-BB72-3E48F005FA8C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L2" authorId="0" shapeId="0" xr:uid="{3DEB4B8B-C739-4043-8756-F01D2EB4CDF4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  <comment ref="N2" authorId="0" shapeId="0" xr:uid="{89849E09-94E3-466B-8A82-139C16ADF96B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  <comment ref="P2" authorId="0" shapeId="0" xr:uid="{F7C99D39-A860-4E3C-AE0F-841A0EE12D95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Joaquín Egea</author>
  </authors>
  <commentList>
    <comment ref="D2" authorId="0" shapeId="0" xr:uid="{F1881438-AC7C-47DC-A0AE-F5B85A9FBC8E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Este valor se calcula con los valores de la primera gráfica. Multiplicando el tamaño de la carretera por el porcentaje en el que hay señal.</t>
        </r>
      </text>
    </comment>
    <comment ref="F2" authorId="0" shapeId="0" xr:uid="{12E4967A-146C-4DED-AB59-F45527B3E4FC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H2" authorId="0" shapeId="0" xr:uid="{4DCCF350-26CB-4B83-9AC3-97423A42C946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J2" authorId="0" shapeId="0" xr:uid="{7DEDF9E7-B56A-4B31-8222-9F3AEEAFF68A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los datos de la columna "COBERTURA"</t>
        </r>
      </text>
    </comment>
    <comment ref="L2" authorId="0" shapeId="0" xr:uid="{5859C460-D31F-40EE-B534-4160B7C61574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  <comment ref="N2" authorId="0" shapeId="0" xr:uid="{F07ED67F-D1A2-44C4-86BE-CE4C200224C2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  <comment ref="P2" authorId="0" shapeId="0" xr:uid="{0EB32CD3-D19C-403C-96EF-EDBD1934A1DB}">
      <text>
        <r>
          <rPr>
            <b/>
            <sz val="9"/>
            <color indexed="81"/>
            <rFont val="Tahoma"/>
            <family val="2"/>
          </rPr>
          <t>Joaquín Egea:</t>
        </r>
        <r>
          <rPr>
            <sz val="9"/>
            <color indexed="81"/>
            <rFont val="Tahoma"/>
            <family val="2"/>
          </rPr>
          <t xml:space="preserve">
Se calcula sobre total de Kilómetros de la carretera.</t>
        </r>
      </text>
    </comment>
  </commentList>
</comments>
</file>

<file path=xl/sharedStrings.xml><?xml version="1.0" encoding="utf-8"?>
<sst xmlns="http://schemas.openxmlformats.org/spreadsheetml/2006/main" count="267" uniqueCount="58">
  <si>
    <t>CARRETERA</t>
  </si>
  <si>
    <t>KM</t>
  </si>
  <si>
    <t>A-23</t>
  </si>
  <si>
    <t>N-211</t>
  </si>
  <si>
    <t>N-232</t>
  </si>
  <si>
    <t>N-330</t>
  </si>
  <si>
    <t>N-420</t>
  </si>
  <si>
    <t>A-222</t>
  </si>
  <si>
    <t>A-223</t>
  </si>
  <si>
    <t>A-226</t>
  </si>
  <si>
    <t>A-228</t>
  </si>
  <si>
    <t>A-231</t>
  </si>
  <si>
    <t>A-1401</t>
  </si>
  <si>
    <t>A-1409</t>
  </si>
  <si>
    <t>A-1508</t>
  </si>
  <si>
    <t>A-1509</t>
  </si>
  <si>
    <t>A-1510</t>
  </si>
  <si>
    <t>A-1702</t>
  </si>
  <si>
    <t>BARRACHINA-VISIEDO</t>
  </si>
  <si>
    <t>CIRCULAR CUTANDA</t>
  </si>
  <si>
    <t>MOVISTAR</t>
  </si>
  <si>
    <t>VODAFONE</t>
  </si>
  <si>
    <t>YOIGO</t>
  </si>
  <si>
    <t>TOTALES</t>
  </si>
  <si>
    <t>A-1511</t>
  </si>
  <si>
    <t>A-1512</t>
  </si>
  <si>
    <t>2G</t>
  </si>
  <si>
    <t>3G</t>
  </si>
  <si>
    <t>4G</t>
  </si>
  <si>
    <t>ORANGE</t>
  </si>
  <si>
    <t>RESUMEN</t>
  </si>
  <si>
    <t>Km Cobertura</t>
  </si>
  <si>
    <t>NO VOZ</t>
  </si>
  <si>
    <t>4G OK</t>
  </si>
  <si>
    <t>3G OK</t>
  </si>
  <si>
    <t>TOTAL DATOS</t>
  </si>
  <si>
    <t>% DATOS 4G</t>
  </si>
  <si>
    <t>%NO VOZ</t>
  </si>
  <si>
    <t>% 4G</t>
  </si>
  <si>
    <t>%3G</t>
  </si>
  <si>
    <t>% Cob.</t>
  </si>
  <si>
    <t>% 2G</t>
  </si>
  <si>
    <t>% 3G</t>
  </si>
  <si>
    <t>Cobertura</t>
  </si>
  <si>
    <t>Realidad</t>
  </si>
  <si>
    <t>Dif</t>
  </si>
  <si>
    <t>Km NO VOZ</t>
  </si>
  <si>
    <t>RESUMEN SOBRE EL TOTAL DE LAS CARRETERAS 1363 KM.</t>
  </si>
  <si>
    <t xml:space="preserve">RESUMEN CARRETERAS NACIONALES 563 KM. </t>
  </si>
  <si>
    <t xml:space="preserve">RESUMEN CARRETERAS AUTÓNOMICAS 800 KM. </t>
  </si>
  <si>
    <t>DATOS TEÓRICOS</t>
  </si>
  <si>
    <t>DATOS TEORICOS</t>
  </si>
  <si>
    <t>COBERTURA</t>
  </si>
  <si>
    <t>Cobertura Real</t>
  </si>
  <si>
    <t>Cobertura Esperable</t>
  </si>
  <si>
    <t>Diferencia</t>
  </si>
  <si>
    <t>DATOS REALES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</si>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</sst>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1" xfId="0" applyNumberFormat="1" applyBorder="1"/>
    <xf numFmtId="10" fontId="0" fillId="0" borderId="8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10" fontId="0" fillId="0" borderId="6" xfId="0" applyNumberFormat="1" applyBorder="1"/>
    <xf numFmtId="10" fontId="0" fillId="0" borderId="9" xfId="0" applyNumberFormat="1" applyBorder="1"/>
    <xf numFmtId="0" fontId="2" fillId="0" borderId="3" xfId="0" applyFont="1" applyFill="1" applyBorder="1" applyAlignment="1">
      <alignment horizontal="center"/>
    </xf>
    <xf numFmtId="10" fontId="0" fillId="0" borderId="0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0" xfId="0" applyNumberFormat="1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2" xfId="0" applyFont="1" applyBorder="1"/>
    <xf numFmtId="43" fontId="0" fillId="0" borderId="1" xfId="0" applyNumberFormat="1" applyBorder="1"/>
    <xf numFmtId="2" fontId="2" fillId="0" borderId="3" xfId="0" applyNumberFormat="1" applyFont="1" applyBorder="1"/>
    <xf numFmtId="43" fontId="0" fillId="0" borderId="8" xfId="0" applyNumberFormat="1" applyBorder="1"/>
    <xf numFmtId="0" fontId="0" fillId="0" borderId="5" xfId="0" applyBorder="1"/>
    <xf numFmtId="0" fontId="2" fillId="0" borderId="0" xfId="0" applyFont="1" applyBorder="1"/>
    <xf numFmtId="0" fontId="0" fillId="0" borderId="7" xfId="0" applyBorder="1"/>
    <xf numFmtId="10" fontId="3" fillId="0" borderId="6" xfId="0" applyNumberFormat="1" applyFont="1" applyBorder="1"/>
    <xf numFmtId="10" fontId="3" fillId="0" borderId="9" xfId="0" applyNumberFormat="1" applyFont="1" applyBorder="1"/>
    <xf numFmtId="0" fontId="0" fillId="2" borderId="0" xfId="0" applyFill="1"/>
    <xf numFmtId="0" fontId="2" fillId="2" borderId="0" xfId="0" applyFont="1" applyFill="1" applyAlignment="1">
      <alignment horizontal="center"/>
    </xf>
    <xf numFmtId="10" fontId="3" fillId="0" borderId="0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6" xfId="0" applyBorder="1"/>
    <xf numFmtId="0" fontId="2" fillId="0" borderId="8" xfId="0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9" fontId="0" fillId="0" borderId="1" xfId="0" applyNumberFormat="1" applyBorder="1"/>
    <xf numFmtId="43" fontId="0" fillId="0" borderId="1" xfId="1" applyFont="1" applyBorder="1"/>
    <xf numFmtId="2" fontId="0" fillId="0" borderId="1" xfId="1" applyNumberFormat="1" applyFont="1" applyBorder="1"/>
    <xf numFmtId="10" fontId="0" fillId="0" borderId="0" xfId="0" applyNumberFormat="1"/>
    <xf numFmtId="2" fontId="0" fillId="0" borderId="0" xfId="0" applyNumberFormat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2A78-6BD3-40CA-8106-5CBBD54679B0}">
  <dimension ref="B1:P23"/>
  <sheetViews>
    <sheetView workbookViewId="0">
      <selection activeCell="B30" sqref="B30"/>
    </sheetView>
  </sheetViews>
  <sheetFormatPr baseColWidth="10" defaultRowHeight="14.5" x14ac:dyDescent="0.35"/>
  <cols>
    <col min="2" max="2" width="19.26953125" bestFit="1" customWidth="1"/>
    <col min="3" max="3" width="4.81640625" bestFit="1" customWidth="1"/>
    <col min="4" max="4" width="11" bestFit="1" customWidth="1"/>
    <col min="5" max="5" width="6.81640625" bestFit="1" customWidth="1"/>
    <col min="6" max="6" width="5.36328125" bestFit="1" customWidth="1"/>
    <col min="7" max="7" width="6.81640625" bestFit="1" customWidth="1"/>
    <col min="8" max="8" width="6.36328125" bestFit="1" customWidth="1"/>
    <col min="9" max="9" width="6.81640625" bestFit="1" customWidth="1"/>
    <col min="10" max="10" width="7.81640625" bestFit="1" customWidth="1"/>
    <col min="11" max="11" width="7.453125" bestFit="1" customWidth="1"/>
    <col min="12" max="12" width="6.36328125" bestFit="1" customWidth="1"/>
    <col min="13" max="13" width="6.81640625" bestFit="1" customWidth="1"/>
    <col min="14" max="14" width="6.36328125" bestFit="1" customWidth="1"/>
    <col min="15" max="15" width="6.81640625" bestFit="1" customWidth="1"/>
    <col min="16" max="16" width="6.36328125" bestFit="1" customWidth="1"/>
  </cols>
  <sheetData>
    <row r="1" spans="2:16" ht="15" thickBot="1" x14ac:dyDescent="0.4"/>
    <row r="2" spans="2:16" s="1" customFormat="1" x14ac:dyDescent="0.35">
      <c r="B2" s="6" t="s">
        <v>0</v>
      </c>
      <c r="C2" s="7" t="s">
        <v>1</v>
      </c>
      <c r="D2" s="7" t="s">
        <v>52</v>
      </c>
      <c r="E2" s="7" t="s">
        <v>26</v>
      </c>
      <c r="F2" s="7" t="s">
        <v>1</v>
      </c>
      <c r="G2" s="7" t="s">
        <v>27</v>
      </c>
      <c r="H2" s="7" t="s">
        <v>1</v>
      </c>
      <c r="I2" s="7" t="s">
        <v>28</v>
      </c>
      <c r="J2" s="7" t="s">
        <v>1</v>
      </c>
      <c r="K2" s="7" t="s">
        <v>32</v>
      </c>
      <c r="L2" s="7" t="s">
        <v>1</v>
      </c>
      <c r="M2" s="7" t="s">
        <v>33</v>
      </c>
      <c r="N2" s="7" t="s">
        <v>1</v>
      </c>
      <c r="O2" s="7" t="s">
        <v>34</v>
      </c>
      <c r="P2" s="9" t="s">
        <v>1</v>
      </c>
    </row>
    <row r="3" spans="2:16" x14ac:dyDescent="0.35">
      <c r="B3" s="32" t="s">
        <v>2</v>
      </c>
      <c r="C3" s="42">
        <v>138</v>
      </c>
      <c r="D3" s="42">
        <v>131.1</v>
      </c>
      <c r="E3" s="4">
        <v>0</v>
      </c>
      <c r="F3" s="18">
        <f>D3*E3</f>
        <v>0</v>
      </c>
      <c r="G3" s="4">
        <v>0.51</v>
      </c>
      <c r="H3" s="18">
        <f>D3*G3</f>
        <v>66.861000000000004</v>
      </c>
      <c r="I3" s="4">
        <v>0.49</v>
      </c>
      <c r="J3" s="42">
        <f>D3*I3</f>
        <v>64.23899999999999</v>
      </c>
      <c r="K3" s="4">
        <v>0.12</v>
      </c>
      <c r="L3" s="42">
        <f>C3*K3</f>
        <v>16.559999999999999</v>
      </c>
      <c r="M3" s="4">
        <v>0.33</v>
      </c>
      <c r="N3" s="42">
        <f>C3*M3</f>
        <v>45.54</v>
      </c>
      <c r="O3" s="4">
        <v>0.25</v>
      </c>
      <c r="P3" s="43">
        <f>C3*O3</f>
        <v>34.5</v>
      </c>
    </row>
    <row r="4" spans="2:16" x14ac:dyDescent="0.35">
      <c r="B4" s="32" t="s">
        <v>3</v>
      </c>
      <c r="C4" s="42">
        <v>80</v>
      </c>
      <c r="D4" s="42">
        <v>75.199999999999989</v>
      </c>
      <c r="E4" s="4">
        <v>0.01</v>
      </c>
      <c r="F4" s="18">
        <f t="shared" ref="F4:F22" si="0">D4*E4</f>
        <v>0.75199999999999989</v>
      </c>
      <c r="G4" s="4">
        <v>0.32</v>
      </c>
      <c r="H4" s="18">
        <f t="shared" ref="H4:H22" si="1">D4*G4</f>
        <v>24.063999999999997</v>
      </c>
      <c r="I4" s="4">
        <v>0.67</v>
      </c>
      <c r="J4" s="42">
        <f t="shared" ref="J4:J22" si="2">D4*I4</f>
        <v>50.383999999999993</v>
      </c>
      <c r="K4" s="4">
        <v>0.09</v>
      </c>
      <c r="L4" s="42">
        <f t="shared" ref="L4:L22" si="3">C4*K4</f>
        <v>7.1999999999999993</v>
      </c>
      <c r="M4" s="4">
        <v>0.54</v>
      </c>
      <c r="N4" s="42">
        <f t="shared" ref="N4:N22" si="4">C4*M4</f>
        <v>43.2</v>
      </c>
      <c r="O4" s="4">
        <v>0.18</v>
      </c>
      <c r="P4" s="43">
        <f t="shared" ref="P4:P22" si="5">C4*O4</f>
        <v>14.399999999999999</v>
      </c>
    </row>
    <row r="5" spans="2:16" x14ac:dyDescent="0.35">
      <c r="B5" s="32" t="s">
        <v>4</v>
      </c>
      <c r="C5" s="42">
        <v>118</v>
      </c>
      <c r="D5" s="42">
        <v>101.48</v>
      </c>
      <c r="E5" s="4">
        <v>0.04</v>
      </c>
      <c r="F5" s="18">
        <f t="shared" si="0"/>
        <v>4.0592000000000006</v>
      </c>
      <c r="G5" s="4">
        <v>0.14000000000000001</v>
      </c>
      <c r="H5" s="18">
        <f t="shared" si="1"/>
        <v>14.207200000000002</v>
      </c>
      <c r="I5" s="4">
        <v>0.82</v>
      </c>
      <c r="J5" s="42">
        <f t="shared" si="2"/>
        <v>83.2136</v>
      </c>
      <c r="K5" s="4">
        <v>0.21</v>
      </c>
      <c r="L5" s="42">
        <f t="shared" si="3"/>
        <v>24.779999999999998</v>
      </c>
      <c r="M5" s="4">
        <v>0.4</v>
      </c>
      <c r="N5" s="42">
        <f t="shared" si="4"/>
        <v>47.2</v>
      </c>
      <c r="O5" s="4">
        <v>0.01</v>
      </c>
      <c r="P5" s="43">
        <f t="shared" si="5"/>
        <v>1.18</v>
      </c>
    </row>
    <row r="6" spans="2:16" x14ac:dyDescent="0.35">
      <c r="B6" s="32" t="s">
        <v>5</v>
      </c>
      <c r="C6" s="42">
        <v>29</v>
      </c>
      <c r="D6" s="42">
        <v>24.94</v>
      </c>
      <c r="E6" s="4">
        <v>0</v>
      </c>
      <c r="F6" s="18">
        <f t="shared" si="0"/>
        <v>0</v>
      </c>
      <c r="G6" s="4">
        <v>0.51</v>
      </c>
      <c r="H6" s="18">
        <f t="shared" si="1"/>
        <v>12.7194</v>
      </c>
      <c r="I6" s="4">
        <v>0.49</v>
      </c>
      <c r="J6" s="42">
        <f t="shared" si="2"/>
        <v>12.220600000000001</v>
      </c>
      <c r="K6" s="4">
        <v>0.17</v>
      </c>
      <c r="L6" s="42">
        <f t="shared" si="3"/>
        <v>4.9300000000000006</v>
      </c>
      <c r="M6" s="4">
        <v>0.28999999999999998</v>
      </c>
      <c r="N6" s="42">
        <f t="shared" si="4"/>
        <v>8.41</v>
      </c>
      <c r="O6" s="4">
        <v>0.23</v>
      </c>
      <c r="P6" s="43">
        <f t="shared" si="5"/>
        <v>6.67</v>
      </c>
    </row>
    <row r="7" spans="2:16" x14ac:dyDescent="0.35">
      <c r="B7" s="32" t="s">
        <v>6</v>
      </c>
      <c r="C7" s="42">
        <v>198</v>
      </c>
      <c r="D7" s="42">
        <v>168.29999999999998</v>
      </c>
      <c r="E7" s="4">
        <v>0.06</v>
      </c>
      <c r="F7" s="18">
        <f t="shared" si="0"/>
        <v>10.097999999999999</v>
      </c>
      <c r="G7" s="4">
        <v>0.59</v>
      </c>
      <c r="H7" s="18">
        <f t="shared" si="1"/>
        <v>99.296999999999983</v>
      </c>
      <c r="I7" s="4">
        <v>0.36</v>
      </c>
      <c r="J7" s="42">
        <f t="shared" si="2"/>
        <v>60.587999999999994</v>
      </c>
      <c r="K7" s="4">
        <v>0.28999999999999998</v>
      </c>
      <c r="L7" s="42">
        <f t="shared" si="3"/>
        <v>57.419999999999995</v>
      </c>
      <c r="M7" s="4">
        <v>0.2</v>
      </c>
      <c r="N7" s="42">
        <f t="shared" si="4"/>
        <v>39.6</v>
      </c>
      <c r="O7" s="4">
        <v>0.2</v>
      </c>
      <c r="P7" s="43">
        <f t="shared" si="5"/>
        <v>39.6</v>
      </c>
    </row>
    <row r="8" spans="2:16" x14ac:dyDescent="0.35">
      <c r="B8" s="32" t="s">
        <v>7</v>
      </c>
      <c r="C8" s="42">
        <v>43</v>
      </c>
      <c r="D8" s="42">
        <v>35.69</v>
      </c>
      <c r="E8" s="4">
        <v>0.05</v>
      </c>
      <c r="F8" s="18">
        <f t="shared" si="0"/>
        <v>1.7845</v>
      </c>
      <c r="G8" s="4">
        <v>0.42</v>
      </c>
      <c r="H8" s="18">
        <f t="shared" si="1"/>
        <v>14.989799999999999</v>
      </c>
      <c r="I8" s="4">
        <v>0.53</v>
      </c>
      <c r="J8" s="42">
        <f t="shared" si="2"/>
        <v>18.915700000000001</v>
      </c>
      <c r="K8" s="4">
        <v>0.28000000000000003</v>
      </c>
      <c r="L8" s="42">
        <f t="shared" si="3"/>
        <v>12.040000000000001</v>
      </c>
      <c r="M8" s="4">
        <v>0.43</v>
      </c>
      <c r="N8" s="42">
        <f t="shared" si="4"/>
        <v>18.489999999999998</v>
      </c>
      <c r="O8" s="4">
        <v>0.15</v>
      </c>
      <c r="P8" s="43">
        <f t="shared" si="5"/>
        <v>6.45</v>
      </c>
    </row>
    <row r="9" spans="2:16" x14ac:dyDescent="0.35">
      <c r="B9" s="32" t="s">
        <v>8</v>
      </c>
      <c r="C9" s="42">
        <v>40</v>
      </c>
      <c r="D9" s="42">
        <v>30.8</v>
      </c>
      <c r="E9" s="4">
        <v>0.04</v>
      </c>
      <c r="F9" s="18">
        <f t="shared" si="0"/>
        <v>1.232</v>
      </c>
      <c r="G9" s="4">
        <v>0.66</v>
      </c>
      <c r="H9" s="18">
        <f t="shared" si="1"/>
        <v>20.328000000000003</v>
      </c>
      <c r="I9" s="4">
        <v>0.3</v>
      </c>
      <c r="J9" s="42">
        <f t="shared" si="2"/>
        <v>9.24</v>
      </c>
      <c r="K9" s="4">
        <v>0.41</v>
      </c>
      <c r="L9" s="42">
        <f t="shared" si="3"/>
        <v>16.399999999999999</v>
      </c>
      <c r="M9" s="4">
        <v>0.21</v>
      </c>
      <c r="N9" s="42">
        <f t="shared" si="4"/>
        <v>8.4</v>
      </c>
      <c r="O9" s="4">
        <v>0.18</v>
      </c>
      <c r="P9" s="43">
        <f t="shared" si="5"/>
        <v>7.1999999999999993</v>
      </c>
    </row>
    <row r="10" spans="2:16" x14ac:dyDescent="0.35">
      <c r="B10" s="32" t="s">
        <v>9</v>
      </c>
      <c r="C10" s="42">
        <v>155</v>
      </c>
      <c r="D10" s="42">
        <v>111.6</v>
      </c>
      <c r="E10" s="4">
        <v>0.04</v>
      </c>
      <c r="F10" s="18">
        <f t="shared" si="0"/>
        <v>4.4639999999999995</v>
      </c>
      <c r="G10" s="4">
        <v>0.68</v>
      </c>
      <c r="H10" s="18">
        <f t="shared" si="1"/>
        <v>75.888000000000005</v>
      </c>
      <c r="I10" s="4">
        <v>0.28000000000000003</v>
      </c>
      <c r="J10" s="42">
        <f t="shared" si="2"/>
        <v>31.248000000000001</v>
      </c>
      <c r="K10" s="4">
        <v>0.41</v>
      </c>
      <c r="L10" s="42">
        <f t="shared" si="3"/>
        <v>63.55</v>
      </c>
      <c r="M10" s="4">
        <v>0.13</v>
      </c>
      <c r="N10" s="42">
        <f t="shared" si="4"/>
        <v>20.150000000000002</v>
      </c>
      <c r="O10" s="4">
        <v>0.16</v>
      </c>
      <c r="P10" s="43">
        <f t="shared" si="5"/>
        <v>24.8</v>
      </c>
    </row>
    <row r="11" spans="2:16" x14ac:dyDescent="0.35">
      <c r="B11" s="32" t="s">
        <v>10</v>
      </c>
      <c r="C11" s="42">
        <v>80</v>
      </c>
      <c r="D11" s="42">
        <v>47.199999999999996</v>
      </c>
      <c r="E11" s="4">
        <v>0.11</v>
      </c>
      <c r="F11" s="18">
        <f t="shared" si="0"/>
        <v>5.1919999999999993</v>
      </c>
      <c r="G11" s="4">
        <v>0.59</v>
      </c>
      <c r="H11" s="18">
        <f t="shared" si="1"/>
        <v>27.847999999999995</v>
      </c>
      <c r="I11" s="4">
        <v>0.3</v>
      </c>
      <c r="J11" s="42">
        <f t="shared" si="2"/>
        <v>14.159999999999998</v>
      </c>
      <c r="K11" s="4">
        <v>0.56999999999999995</v>
      </c>
      <c r="L11" s="42">
        <f t="shared" si="3"/>
        <v>45.599999999999994</v>
      </c>
      <c r="M11" s="4">
        <v>0.1</v>
      </c>
      <c r="N11" s="42">
        <f t="shared" si="4"/>
        <v>8</v>
      </c>
      <c r="O11" s="4">
        <v>0.08</v>
      </c>
      <c r="P11" s="43">
        <f t="shared" si="5"/>
        <v>6.4</v>
      </c>
    </row>
    <row r="12" spans="2:16" x14ac:dyDescent="0.35">
      <c r="B12" s="32" t="s">
        <v>11</v>
      </c>
      <c r="C12" s="42">
        <v>31</v>
      </c>
      <c r="D12" s="42">
        <v>24.8</v>
      </c>
      <c r="E12" s="4">
        <v>0.04</v>
      </c>
      <c r="F12" s="18">
        <f t="shared" si="0"/>
        <v>0.9920000000000001</v>
      </c>
      <c r="G12" s="4">
        <v>0.69</v>
      </c>
      <c r="H12" s="18">
        <f t="shared" si="1"/>
        <v>17.111999999999998</v>
      </c>
      <c r="I12" s="4">
        <v>0.27</v>
      </c>
      <c r="J12" s="42">
        <f t="shared" si="2"/>
        <v>6.6960000000000006</v>
      </c>
      <c r="K12" s="4">
        <v>0.34</v>
      </c>
      <c r="L12" s="42">
        <f t="shared" si="3"/>
        <v>10.540000000000001</v>
      </c>
      <c r="M12" s="4">
        <v>0.2</v>
      </c>
      <c r="N12" s="42">
        <f t="shared" si="4"/>
        <v>6.2</v>
      </c>
      <c r="O12" s="4">
        <v>0.21</v>
      </c>
      <c r="P12" s="43">
        <f t="shared" si="5"/>
        <v>6.51</v>
      </c>
    </row>
    <row r="13" spans="2:16" x14ac:dyDescent="0.35">
      <c r="B13" s="32" t="s">
        <v>12</v>
      </c>
      <c r="C13" s="42">
        <v>36</v>
      </c>
      <c r="D13" s="42">
        <v>30.599999999999998</v>
      </c>
      <c r="E13" s="4">
        <v>0.02</v>
      </c>
      <c r="F13" s="18">
        <f t="shared" si="0"/>
        <v>0.61199999999999999</v>
      </c>
      <c r="G13" s="4">
        <v>0.24</v>
      </c>
      <c r="H13" s="18">
        <f t="shared" si="1"/>
        <v>7.3439999999999994</v>
      </c>
      <c r="I13" s="4">
        <v>0.74</v>
      </c>
      <c r="J13" s="42">
        <f t="shared" si="2"/>
        <v>22.643999999999998</v>
      </c>
      <c r="K13" s="4">
        <v>0.28999999999999998</v>
      </c>
      <c r="L13" s="42">
        <f t="shared" si="3"/>
        <v>10.44</v>
      </c>
      <c r="M13" s="4">
        <v>0.36</v>
      </c>
      <c r="N13" s="42">
        <f t="shared" si="4"/>
        <v>12.959999999999999</v>
      </c>
      <c r="O13" s="4">
        <v>0.03</v>
      </c>
      <c r="P13" s="43">
        <f t="shared" si="5"/>
        <v>1.08</v>
      </c>
    </row>
    <row r="14" spans="2:16" x14ac:dyDescent="0.35">
      <c r="B14" s="32" t="s">
        <v>13</v>
      </c>
      <c r="C14" s="42">
        <v>40</v>
      </c>
      <c r="D14" s="42">
        <v>34</v>
      </c>
      <c r="E14" s="4">
        <v>0.01</v>
      </c>
      <c r="F14" s="18">
        <f t="shared" si="0"/>
        <v>0.34</v>
      </c>
      <c r="G14" s="4">
        <v>0.36</v>
      </c>
      <c r="H14" s="18">
        <f t="shared" si="1"/>
        <v>12.24</v>
      </c>
      <c r="I14" s="4">
        <v>0.63</v>
      </c>
      <c r="J14" s="42">
        <f t="shared" si="2"/>
        <v>21.42</v>
      </c>
      <c r="K14" s="4">
        <v>0.23</v>
      </c>
      <c r="L14" s="42">
        <f t="shared" si="3"/>
        <v>9.2000000000000011</v>
      </c>
      <c r="M14" s="4">
        <v>0.37</v>
      </c>
      <c r="N14" s="42">
        <f t="shared" si="4"/>
        <v>14.8</v>
      </c>
      <c r="O14" s="4">
        <v>7.0000000000000007E-2</v>
      </c>
      <c r="P14" s="43">
        <f t="shared" si="5"/>
        <v>2.8000000000000003</v>
      </c>
    </row>
    <row r="15" spans="2:16" x14ac:dyDescent="0.35">
      <c r="B15" s="32" t="s">
        <v>14</v>
      </c>
      <c r="C15" s="42">
        <v>35</v>
      </c>
      <c r="D15" s="42">
        <v>26.6</v>
      </c>
      <c r="E15" s="4">
        <v>0</v>
      </c>
      <c r="F15" s="18">
        <f t="shared" si="0"/>
        <v>0</v>
      </c>
      <c r="G15" s="4">
        <v>0.69</v>
      </c>
      <c r="H15" s="18">
        <f t="shared" si="1"/>
        <v>18.353999999999999</v>
      </c>
      <c r="I15" s="4">
        <v>0.31</v>
      </c>
      <c r="J15" s="42">
        <f t="shared" si="2"/>
        <v>8.2460000000000004</v>
      </c>
      <c r="K15" s="4">
        <v>0.42</v>
      </c>
      <c r="L15" s="42">
        <f t="shared" si="3"/>
        <v>14.7</v>
      </c>
      <c r="M15" s="4">
        <v>0.18</v>
      </c>
      <c r="N15" s="42">
        <f t="shared" si="4"/>
        <v>6.3</v>
      </c>
      <c r="O15" s="4">
        <v>0.18</v>
      </c>
      <c r="P15" s="43">
        <f t="shared" si="5"/>
        <v>6.3</v>
      </c>
    </row>
    <row r="16" spans="2:16" x14ac:dyDescent="0.35">
      <c r="B16" s="32" t="s">
        <v>15</v>
      </c>
      <c r="C16" s="42">
        <v>34</v>
      </c>
      <c r="D16" s="42">
        <v>27.88</v>
      </c>
      <c r="E16" s="4">
        <v>0</v>
      </c>
      <c r="F16" s="18">
        <f t="shared" si="0"/>
        <v>0</v>
      </c>
      <c r="G16" s="4">
        <v>0.53</v>
      </c>
      <c r="H16" s="18">
        <f t="shared" si="1"/>
        <v>14.776400000000001</v>
      </c>
      <c r="I16" s="4">
        <v>0.47</v>
      </c>
      <c r="J16" s="42">
        <f t="shared" si="2"/>
        <v>13.103599999999998</v>
      </c>
      <c r="K16" s="4">
        <v>0.28000000000000003</v>
      </c>
      <c r="L16" s="42">
        <f t="shared" si="3"/>
        <v>9.5200000000000014</v>
      </c>
      <c r="M16" s="4">
        <v>0.23</v>
      </c>
      <c r="N16" s="42">
        <f t="shared" si="4"/>
        <v>7.82</v>
      </c>
      <c r="O16" s="4">
        <v>0.14000000000000001</v>
      </c>
      <c r="P16" s="43">
        <f t="shared" si="5"/>
        <v>4.7600000000000007</v>
      </c>
    </row>
    <row r="17" spans="2:16" x14ac:dyDescent="0.35">
      <c r="B17" s="32" t="s">
        <v>16</v>
      </c>
      <c r="C17" s="42">
        <v>27</v>
      </c>
      <c r="D17" s="42">
        <v>27</v>
      </c>
      <c r="E17" s="4">
        <v>0</v>
      </c>
      <c r="F17" s="18">
        <f t="shared" si="0"/>
        <v>0</v>
      </c>
      <c r="G17" s="4">
        <v>0.03</v>
      </c>
      <c r="H17" s="18">
        <f t="shared" si="1"/>
        <v>0.80999999999999994</v>
      </c>
      <c r="I17" s="4">
        <v>0.97</v>
      </c>
      <c r="J17" s="42">
        <f t="shared" si="2"/>
        <v>26.189999999999998</v>
      </c>
      <c r="K17" s="4">
        <v>0.11</v>
      </c>
      <c r="L17" s="42">
        <f t="shared" si="3"/>
        <v>2.97</v>
      </c>
      <c r="M17" s="4">
        <v>0.42</v>
      </c>
      <c r="N17" s="42">
        <f t="shared" si="4"/>
        <v>11.34</v>
      </c>
      <c r="O17" s="4">
        <v>0.02</v>
      </c>
      <c r="P17" s="43">
        <f t="shared" si="5"/>
        <v>0.54</v>
      </c>
    </row>
    <row r="18" spans="2:16" x14ac:dyDescent="0.35">
      <c r="B18" s="32" t="s">
        <v>24</v>
      </c>
      <c r="C18" s="42">
        <v>70</v>
      </c>
      <c r="D18" s="42">
        <v>58.8</v>
      </c>
      <c r="E18" s="4">
        <v>0.02</v>
      </c>
      <c r="F18" s="18">
        <f t="shared" si="0"/>
        <v>1.1759999999999999</v>
      </c>
      <c r="G18" s="4">
        <v>0.11</v>
      </c>
      <c r="H18" s="18">
        <f t="shared" si="1"/>
        <v>6.468</v>
      </c>
      <c r="I18" s="4">
        <v>0.87</v>
      </c>
      <c r="J18" s="42">
        <f t="shared" si="2"/>
        <v>51.155999999999999</v>
      </c>
      <c r="K18" s="4">
        <v>0.21</v>
      </c>
      <c r="L18" s="42">
        <f t="shared" si="3"/>
        <v>14.7</v>
      </c>
      <c r="M18" s="4">
        <v>0.47</v>
      </c>
      <c r="N18" s="42">
        <f t="shared" si="4"/>
        <v>32.9</v>
      </c>
      <c r="O18" s="4">
        <v>0.01</v>
      </c>
      <c r="P18" s="43">
        <f t="shared" si="5"/>
        <v>0.70000000000000007</v>
      </c>
    </row>
    <row r="19" spans="2:16" x14ac:dyDescent="0.35">
      <c r="B19" s="32" t="s">
        <v>25</v>
      </c>
      <c r="C19" s="42">
        <v>68</v>
      </c>
      <c r="D19" s="42">
        <v>55.76</v>
      </c>
      <c r="E19" s="4">
        <v>0.1</v>
      </c>
      <c r="F19" s="18">
        <f t="shared" si="0"/>
        <v>5.5760000000000005</v>
      </c>
      <c r="G19" s="4">
        <v>0.19</v>
      </c>
      <c r="H19" s="18">
        <f t="shared" si="1"/>
        <v>10.5944</v>
      </c>
      <c r="I19" s="4">
        <v>0.71</v>
      </c>
      <c r="J19" s="42">
        <f t="shared" si="2"/>
        <v>39.589599999999997</v>
      </c>
      <c r="K19" s="4">
        <v>0.31</v>
      </c>
      <c r="L19" s="42">
        <f t="shared" si="3"/>
        <v>21.08</v>
      </c>
      <c r="M19" s="4">
        <v>0.34</v>
      </c>
      <c r="N19" s="42">
        <f t="shared" si="4"/>
        <v>23.12</v>
      </c>
      <c r="O19" s="4">
        <v>0</v>
      </c>
      <c r="P19" s="43">
        <f t="shared" si="5"/>
        <v>0</v>
      </c>
    </row>
    <row r="20" spans="2:16" x14ac:dyDescent="0.35">
      <c r="B20" s="32" t="s">
        <v>17</v>
      </c>
      <c r="C20" s="42">
        <v>56</v>
      </c>
      <c r="D20" s="42">
        <v>31.919999999999998</v>
      </c>
      <c r="E20" s="4">
        <v>0.06</v>
      </c>
      <c r="F20" s="18">
        <f t="shared" si="0"/>
        <v>1.9151999999999998</v>
      </c>
      <c r="G20" s="4">
        <v>0.74</v>
      </c>
      <c r="H20" s="18">
        <f t="shared" si="1"/>
        <v>23.620799999999999</v>
      </c>
      <c r="I20" s="4">
        <v>0.2</v>
      </c>
      <c r="J20" s="42">
        <f t="shared" si="2"/>
        <v>6.3840000000000003</v>
      </c>
      <c r="K20" s="4">
        <v>0.51</v>
      </c>
      <c r="L20" s="42">
        <f t="shared" si="3"/>
        <v>28.560000000000002</v>
      </c>
      <c r="M20" s="4">
        <v>7.0000000000000007E-2</v>
      </c>
      <c r="N20" s="42">
        <f t="shared" si="4"/>
        <v>3.9200000000000004</v>
      </c>
      <c r="O20" s="4">
        <v>0.13</v>
      </c>
      <c r="P20" s="43">
        <f t="shared" si="5"/>
        <v>7.28</v>
      </c>
    </row>
    <row r="21" spans="2:16" x14ac:dyDescent="0.35">
      <c r="B21" s="32" t="s">
        <v>18</v>
      </c>
      <c r="C21" s="42">
        <v>38</v>
      </c>
      <c r="D21" s="42">
        <v>23.18</v>
      </c>
      <c r="E21" s="4">
        <v>0.06</v>
      </c>
      <c r="F21" s="18">
        <f t="shared" si="0"/>
        <v>1.3908</v>
      </c>
      <c r="G21" s="4">
        <v>0.57999999999999996</v>
      </c>
      <c r="H21" s="18">
        <f t="shared" si="1"/>
        <v>13.444399999999998</v>
      </c>
      <c r="I21" s="4">
        <v>0.36</v>
      </c>
      <c r="J21" s="42">
        <f t="shared" si="2"/>
        <v>8.3447999999999993</v>
      </c>
      <c r="K21" s="4">
        <v>0.45</v>
      </c>
      <c r="L21" s="42">
        <f t="shared" si="3"/>
        <v>17.100000000000001</v>
      </c>
      <c r="M21" s="4">
        <v>0.14000000000000001</v>
      </c>
      <c r="N21" s="42">
        <f t="shared" si="4"/>
        <v>5.32</v>
      </c>
      <c r="O21" s="4">
        <v>0.09</v>
      </c>
      <c r="P21" s="43">
        <f t="shared" si="5"/>
        <v>3.42</v>
      </c>
    </row>
    <row r="22" spans="2:16" x14ac:dyDescent="0.35">
      <c r="B22" s="32" t="s">
        <v>19</v>
      </c>
      <c r="C22" s="42">
        <v>47</v>
      </c>
      <c r="D22" s="42">
        <v>29.14</v>
      </c>
      <c r="E22" s="4">
        <v>0.08</v>
      </c>
      <c r="F22" s="18">
        <f t="shared" si="0"/>
        <v>2.3311999999999999</v>
      </c>
      <c r="G22" s="4">
        <v>0.53</v>
      </c>
      <c r="H22" s="18">
        <f t="shared" si="1"/>
        <v>15.4442</v>
      </c>
      <c r="I22" s="4">
        <v>0.39</v>
      </c>
      <c r="J22" s="42">
        <f t="shared" si="2"/>
        <v>11.364600000000001</v>
      </c>
      <c r="K22" s="4">
        <v>0.42</v>
      </c>
      <c r="L22" s="42">
        <f t="shared" si="3"/>
        <v>19.739999999999998</v>
      </c>
      <c r="M22" s="4">
        <v>0.14000000000000001</v>
      </c>
      <c r="N22" s="42">
        <f t="shared" si="4"/>
        <v>6.580000000000001</v>
      </c>
      <c r="O22" s="4">
        <v>0.18</v>
      </c>
      <c r="P22" s="43">
        <f t="shared" si="5"/>
        <v>8.4599999999999991</v>
      </c>
    </row>
    <row r="23" spans="2:16" ht="15" thickBot="1" x14ac:dyDescent="0.4">
      <c r="B23" s="27" t="s">
        <v>23</v>
      </c>
      <c r="C23" s="44">
        <v>1363</v>
      </c>
      <c r="D23" s="44">
        <v>1095.9900000000002</v>
      </c>
      <c r="E23" s="44"/>
      <c r="F23" s="45">
        <f>SUM(F3:F22)</f>
        <v>41.914899999999996</v>
      </c>
      <c r="G23" s="44"/>
      <c r="H23" s="45">
        <f>SUM(H3:H22)</f>
        <v>496.41060000000004</v>
      </c>
      <c r="I23" s="44"/>
      <c r="J23" s="45">
        <f>SUM(J3:J22)</f>
        <v>559.34749999999997</v>
      </c>
      <c r="K23" s="44"/>
      <c r="L23" s="45">
        <f>SUM(L3:L22)</f>
        <v>407.03</v>
      </c>
      <c r="M23" s="44"/>
      <c r="N23" s="45">
        <f>SUM(N3:N22)</f>
        <v>370.24999999999994</v>
      </c>
      <c r="O23" s="44"/>
      <c r="P23" s="46">
        <f>SUM(P3:P22)</f>
        <v>183.05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923C-4EE9-47C9-876E-2F49CAFF321C}">
  <dimension ref="B1:P23"/>
  <sheetViews>
    <sheetView workbookViewId="0">
      <selection activeCell="B32" sqref="B32"/>
    </sheetView>
  </sheetViews>
  <sheetFormatPr baseColWidth="10" defaultRowHeight="14.5" x14ac:dyDescent="0.35"/>
  <cols>
    <col min="2" max="2" width="19.26953125" bestFit="1" customWidth="1"/>
    <col min="3" max="3" width="4.81640625" bestFit="1" customWidth="1"/>
    <col min="4" max="4" width="11" bestFit="1" customWidth="1"/>
    <col min="5" max="5" width="4.26953125" bestFit="1" customWidth="1"/>
    <col min="6" max="6" width="6.36328125" bestFit="1" customWidth="1"/>
    <col min="7" max="7" width="5.26953125" bestFit="1" customWidth="1"/>
    <col min="8" max="8" width="6.36328125" bestFit="1" customWidth="1"/>
    <col min="9" max="9" width="4.26953125" bestFit="1" customWidth="1"/>
    <col min="10" max="10" width="6.81640625" bestFit="1" customWidth="1"/>
    <col min="11" max="11" width="7.453125" bestFit="1" customWidth="1"/>
    <col min="12" max="12" width="6.36328125" bestFit="1" customWidth="1"/>
    <col min="13" max="13" width="6.81640625" bestFit="1" customWidth="1"/>
    <col min="14" max="14" width="5.36328125" bestFit="1" customWidth="1"/>
    <col min="15" max="15" width="6.81640625" bestFit="1" customWidth="1"/>
    <col min="16" max="16" width="6.36328125" bestFit="1" customWidth="1"/>
  </cols>
  <sheetData>
    <row r="1" spans="2:16" ht="15" thickBot="1" x14ac:dyDescent="0.4"/>
    <row r="2" spans="2:16" s="1" customFormat="1" x14ac:dyDescent="0.35">
      <c r="B2" s="6" t="s">
        <v>0</v>
      </c>
      <c r="C2" s="7" t="s">
        <v>1</v>
      </c>
      <c r="D2" s="7" t="s">
        <v>52</v>
      </c>
      <c r="E2" s="7" t="s">
        <v>26</v>
      </c>
      <c r="F2" s="7" t="s">
        <v>1</v>
      </c>
      <c r="G2" s="7" t="s">
        <v>27</v>
      </c>
      <c r="H2" s="7" t="s">
        <v>1</v>
      </c>
      <c r="I2" s="7" t="s">
        <v>28</v>
      </c>
      <c r="J2" s="7" t="s">
        <v>1</v>
      </c>
      <c r="K2" s="7" t="s">
        <v>32</v>
      </c>
      <c r="L2" s="7" t="s">
        <v>1</v>
      </c>
      <c r="M2" s="7" t="s">
        <v>33</v>
      </c>
      <c r="N2" s="7" t="s">
        <v>1</v>
      </c>
      <c r="O2" s="7" t="s">
        <v>34</v>
      </c>
      <c r="P2" s="9" t="s">
        <v>1</v>
      </c>
    </row>
    <row r="3" spans="2:16" x14ac:dyDescent="0.35">
      <c r="B3" s="32" t="s">
        <v>2</v>
      </c>
      <c r="C3" s="42">
        <v>138</v>
      </c>
      <c r="D3" s="42">
        <v>120.06</v>
      </c>
      <c r="E3" s="47">
        <v>0.04</v>
      </c>
      <c r="F3" s="18">
        <f>D3*E3</f>
        <v>4.8024000000000004</v>
      </c>
      <c r="G3" s="47">
        <v>0.95</v>
      </c>
      <c r="H3" s="18">
        <f>D3*G3</f>
        <v>114.057</v>
      </c>
      <c r="I3" s="47">
        <v>0.01</v>
      </c>
      <c r="J3" s="42">
        <f>D3*I3</f>
        <v>1.2006000000000001</v>
      </c>
      <c r="K3" s="4">
        <v>0.28999999999999998</v>
      </c>
      <c r="L3" s="42">
        <f>C3*K3</f>
        <v>40.019999999999996</v>
      </c>
      <c r="M3" s="4">
        <v>0.01</v>
      </c>
      <c r="N3" s="42">
        <f>C3*M3</f>
        <v>1.3800000000000001</v>
      </c>
      <c r="O3" s="4">
        <v>0.36</v>
      </c>
      <c r="P3" s="43">
        <f>C3*O3</f>
        <v>49.68</v>
      </c>
    </row>
    <row r="4" spans="2:16" x14ac:dyDescent="0.35">
      <c r="B4" s="32" t="s">
        <v>3</v>
      </c>
      <c r="C4" s="42">
        <v>80</v>
      </c>
      <c r="D4" s="42">
        <v>67.2</v>
      </c>
      <c r="E4" s="47">
        <v>0.16</v>
      </c>
      <c r="F4" s="18">
        <f t="shared" ref="F4:F22" si="0">D4*E4</f>
        <v>10.752000000000001</v>
      </c>
      <c r="G4" s="47">
        <v>0.75</v>
      </c>
      <c r="H4" s="18">
        <f t="shared" ref="H4:H22" si="1">D4*G4</f>
        <v>50.400000000000006</v>
      </c>
      <c r="I4" s="47">
        <v>0.09</v>
      </c>
      <c r="J4" s="42">
        <f t="shared" ref="J4:J22" si="2">D4*I4</f>
        <v>6.048</v>
      </c>
      <c r="K4" s="4">
        <v>0.36</v>
      </c>
      <c r="L4" s="42">
        <f t="shared" ref="L4:L22" si="3">C4*K4</f>
        <v>28.799999999999997</v>
      </c>
      <c r="M4" s="4">
        <v>0.05</v>
      </c>
      <c r="N4" s="42">
        <f t="shared" ref="N4:N22" si="4">C4*M4</f>
        <v>4</v>
      </c>
      <c r="O4" s="4">
        <v>0.28999999999999998</v>
      </c>
      <c r="P4" s="43">
        <f t="shared" ref="P4:P22" si="5">C4*O4</f>
        <v>23.2</v>
      </c>
    </row>
    <row r="5" spans="2:16" x14ac:dyDescent="0.35">
      <c r="B5" s="32" t="s">
        <v>4</v>
      </c>
      <c r="C5" s="42">
        <v>118</v>
      </c>
      <c r="D5" s="42">
        <v>107.38000000000001</v>
      </c>
      <c r="E5" s="47">
        <v>0.02</v>
      </c>
      <c r="F5" s="18">
        <f t="shared" si="0"/>
        <v>2.1476000000000002</v>
      </c>
      <c r="G5" s="47">
        <v>0.97</v>
      </c>
      <c r="H5" s="18">
        <f t="shared" si="1"/>
        <v>104.15860000000001</v>
      </c>
      <c r="I5" s="47">
        <v>0.01</v>
      </c>
      <c r="J5" s="42">
        <f t="shared" si="2"/>
        <v>1.0738000000000001</v>
      </c>
      <c r="K5" s="4">
        <v>0.19</v>
      </c>
      <c r="L5" s="42">
        <f t="shared" si="3"/>
        <v>22.42</v>
      </c>
      <c r="M5" s="4">
        <v>0</v>
      </c>
      <c r="N5" s="42">
        <f t="shared" si="4"/>
        <v>0</v>
      </c>
      <c r="O5" s="4">
        <v>0.56999999999999995</v>
      </c>
      <c r="P5" s="43">
        <f t="shared" si="5"/>
        <v>67.259999999999991</v>
      </c>
    </row>
    <row r="6" spans="2:16" x14ac:dyDescent="0.35">
      <c r="B6" s="32" t="s">
        <v>5</v>
      </c>
      <c r="C6" s="42">
        <v>29</v>
      </c>
      <c r="D6" s="42">
        <v>25.23</v>
      </c>
      <c r="E6" s="47">
        <v>0.03</v>
      </c>
      <c r="F6" s="18">
        <f t="shared" si="0"/>
        <v>0.75690000000000002</v>
      </c>
      <c r="G6" s="47">
        <v>0.95</v>
      </c>
      <c r="H6" s="18">
        <f t="shared" si="1"/>
        <v>23.968499999999999</v>
      </c>
      <c r="I6" s="47">
        <v>0.02</v>
      </c>
      <c r="J6" s="42">
        <f t="shared" si="2"/>
        <v>0.50460000000000005</v>
      </c>
      <c r="K6" s="4">
        <v>0.24</v>
      </c>
      <c r="L6" s="42">
        <f t="shared" si="3"/>
        <v>6.96</v>
      </c>
      <c r="M6" s="4">
        <v>0.01</v>
      </c>
      <c r="N6" s="42">
        <f t="shared" si="4"/>
        <v>0.28999999999999998</v>
      </c>
      <c r="O6" s="4">
        <v>0.51</v>
      </c>
      <c r="P6" s="43">
        <f t="shared" si="5"/>
        <v>14.790000000000001</v>
      </c>
    </row>
    <row r="7" spans="2:16" x14ac:dyDescent="0.35">
      <c r="B7" s="32" t="s">
        <v>6</v>
      </c>
      <c r="C7" s="42">
        <v>198</v>
      </c>
      <c r="D7" s="42">
        <v>148.5</v>
      </c>
      <c r="E7" s="47">
        <v>0.11</v>
      </c>
      <c r="F7" s="18">
        <f t="shared" si="0"/>
        <v>16.335000000000001</v>
      </c>
      <c r="G7" s="47">
        <v>0.89</v>
      </c>
      <c r="H7" s="18">
        <f t="shared" si="1"/>
        <v>132.16499999999999</v>
      </c>
      <c r="I7" s="47">
        <v>0</v>
      </c>
      <c r="J7" s="42">
        <f t="shared" si="2"/>
        <v>0</v>
      </c>
      <c r="K7" s="4">
        <v>0.38</v>
      </c>
      <c r="L7" s="42">
        <f t="shared" si="3"/>
        <v>75.239999999999995</v>
      </c>
      <c r="M7" s="4">
        <v>0</v>
      </c>
      <c r="N7" s="42">
        <f t="shared" si="4"/>
        <v>0</v>
      </c>
      <c r="O7" s="4">
        <v>0.37</v>
      </c>
      <c r="P7" s="43">
        <f t="shared" si="5"/>
        <v>73.260000000000005</v>
      </c>
    </row>
    <row r="8" spans="2:16" x14ac:dyDescent="0.35">
      <c r="B8" s="32" t="s">
        <v>7</v>
      </c>
      <c r="C8" s="42">
        <v>43</v>
      </c>
      <c r="D8" s="42">
        <v>31.82</v>
      </c>
      <c r="E8" s="47">
        <v>0.12</v>
      </c>
      <c r="F8" s="18">
        <f t="shared" si="0"/>
        <v>3.8184</v>
      </c>
      <c r="G8" s="47">
        <v>0.84</v>
      </c>
      <c r="H8" s="18">
        <f t="shared" si="1"/>
        <v>26.7288</v>
      </c>
      <c r="I8" s="47">
        <v>0.04</v>
      </c>
      <c r="J8" s="42">
        <f t="shared" si="2"/>
        <v>1.2727999999999999</v>
      </c>
      <c r="K8" s="4">
        <v>0.35</v>
      </c>
      <c r="L8" s="42">
        <f t="shared" si="3"/>
        <v>15.049999999999999</v>
      </c>
      <c r="M8" s="4">
        <v>0.03</v>
      </c>
      <c r="N8" s="42">
        <f t="shared" si="4"/>
        <v>1.29</v>
      </c>
      <c r="O8" s="4">
        <v>0.45</v>
      </c>
      <c r="P8" s="43">
        <f t="shared" si="5"/>
        <v>19.350000000000001</v>
      </c>
    </row>
    <row r="9" spans="2:16" x14ac:dyDescent="0.35">
      <c r="B9" s="32" t="s">
        <v>8</v>
      </c>
      <c r="C9" s="42">
        <v>40</v>
      </c>
      <c r="D9" s="42">
        <v>34</v>
      </c>
      <c r="E9" s="47">
        <v>0</v>
      </c>
      <c r="F9" s="18">
        <f t="shared" si="0"/>
        <v>0</v>
      </c>
      <c r="G9" s="47">
        <v>1</v>
      </c>
      <c r="H9" s="18">
        <f t="shared" si="1"/>
        <v>34</v>
      </c>
      <c r="I9" s="47">
        <v>0</v>
      </c>
      <c r="J9" s="42">
        <f t="shared" si="2"/>
        <v>0</v>
      </c>
      <c r="K9" s="4">
        <v>0.33</v>
      </c>
      <c r="L9" s="42">
        <f t="shared" si="3"/>
        <v>13.200000000000001</v>
      </c>
      <c r="M9" s="4">
        <v>0</v>
      </c>
      <c r="N9" s="42">
        <f t="shared" si="4"/>
        <v>0</v>
      </c>
      <c r="O9" s="4">
        <v>0.38</v>
      </c>
      <c r="P9" s="43">
        <f t="shared" si="5"/>
        <v>15.2</v>
      </c>
    </row>
    <row r="10" spans="2:16" x14ac:dyDescent="0.35">
      <c r="B10" s="32" t="s">
        <v>9</v>
      </c>
      <c r="C10" s="42">
        <v>155</v>
      </c>
      <c r="D10" s="42">
        <v>111.6</v>
      </c>
      <c r="E10" s="47">
        <v>0.17</v>
      </c>
      <c r="F10" s="18">
        <f t="shared" si="0"/>
        <v>18.972000000000001</v>
      </c>
      <c r="G10" s="47">
        <v>0.81</v>
      </c>
      <c r="H10" s="18">
        <f t="shared" si="1"/>
        <v>90.396000000000001</v>
      </c>
      <c r="I10" s="47">
        <v>0.02</v>
      </c>
      <c r="J10" s="42">
        <f t="shared" si="2"/>
        <v>2.2319999999999998</v>
      </c>
      <c r="K10" s="4">
        <v>0.43</v>
      </c>
      <c r="L10" s="42">
        <f t="shared" si="3"/>
        <v>66.650000000000006</v>
      </c>
      <c r="M10" s="4">
        <v>0.01</v>
      </c>
      <c r="N10" s="42">
        <f t="shared" si="4"/>
        <v>1.55</v>
      </c>
      <c r="O10" s="4">
        <v>0.28000000000000003</v>
      </c>
      <c r="P10" s="43">
        <f t="shared" si="5"/>
        <v>43.400000000000006</v>
      </c>
    </row>
    <row r="11" spans="2:16" x14ac:dyDescent="0.35">
      <c r="B11" s="32" t="s">
        <v>10</v>
      </c>
      <c r="C11" s="42">
        <v>80</v>
      </c>
      <c r="D11" s="42">
        <v>50.4</v>
      </c>
      <c r="E11" s="47">
        <v>0.18</v>
      </c>
      <c r="F11" s="18">
        <f t="shared" si="0"/>
        <v>9.0719999999999992</v>
      </c>
      <c r="G11" s="47">
        <v>0.82</v>
      </c>
      <c r="H11" s="18">
        <f t="shared" si="1"/>
        <v>41.327999999999996</v>
      </c>
      <c r="I11" s="47">
        <v>0</v>
      </c>
      <c r="J11" s="42">
        <f t="shared" si="2"/>
        <v>0</v>
      </c>
      <c r="K11" s="4">
        <v>0.42</v>
      </c>
      <c r="L11" s="42">
        <f t="shared" si="3"/>
        <v>33.6</v>
      </c>
      <c r="M11" s="4">
        <v>0</v>
      </c>
      <c r="N11" s="42">
        <f t="shared" si="4"/>
        <v>0</v>
      </c>
      <c r="O11" s="4">
        <v>0.31</v>
      </c>
      <c r="P11" s="43">
        <f t="shared" si="5"/>
        <v>24.8</v>
      </c>
    </row>
    <row r="12" spans="2:16" x14ac:dyDescent="0.35">
      <c r="B12" s="32" t="s">
        <v>11</v>
      </c>
      <c r="C12" s="42">
        <v>31</v>
      </c>
      <c r="D12" s="42">
        <v>21.080000000000002</v>
      </c>
      <c r="E12" s="47">
        <v>0.18</v>
      </c>
      <c r="F12" s="18">
        <f t="shared" si="0"/>
        <v>3.7944</v>
      </c>
      <c r="G12" s="47">
        <v>0.8</v>
      </c>
      <c r="H12" s="18">
        <f t="shared" si="1"/>
        <v>16.864000000000001</v>
      </c>
      <c r="I12" s="47">
        <v>0.02</v>
      </c>
      <c r="J12" s="42">
        <f t="shared" si="2"/>
        <v>0.42160000000000003</v>
      </c>
      <c r="K12" s="4">
        <v>0.47</v>
      </c>
      <c r="L12" s="42">
        <f t="shared" si="3"/>
        <v>14.569999999999999</v>
      </c>
      <c r="M12" s="4">
        <v>0.02</v>
      </c>
      <c r="N12" s="42">
        <f t="shared" si="4"/>
        <v>0.62</v>
      </c>
      <c r="O12" s="4">
        <v>0.32</v>
      </c>
      <c r="P12" s="43">
        <f t="shared" si="5"/>
        <v>9.92</v>
      </c>
    </row>
    <row r="13" spans="2:16" x14ac:dyDescent="0.35">
      <c r="B13" s="32" t="s">
        <v>12</v>
      </c>
      <c r="C13" s="42">
        <v>36</v>
      </c>
      <c r="D13" s="42">
        <v>29.160000000000004</v>
      </c>
      <c r="E13" s="47">
        <v>7.0000000000000007E-2</v>
      </c>
      <c r="F13" s="18">
        <f t="shared" si="0"/>
        <v>2.0412000000000003</v>
      </c>
      <c r="G13" s="47">
        <v>0.93</v>
      </c>
      <c r="H13" s="18">
        <f t="shared" si="1"/>
        <v>27.118800000000004</v>
      </c>
      <c r="I13" s="47">
        <v>0</v>
      </c>
      <c r="J13" s="42">
        <f t="shared" si="2"/>
        <v>0</v>
      </c>
      <c r="K13" s="4">
        <v>0.33</v>
      </c>
      <c r="L13" s="42">
        <f t="shared" si="3"/>
        <v>11.88</v>
      </c>
      <c r="M13" s="4">
        <v>0</v>
      </c>
      <c r="N13" s="42">
        <f t="shared" si="4"/>
        <v>0</v>
      </c>
      <c r="O13" s="4">
        <v>0.43</v>
      </c>
      <c r="P13" s="43">
        <f t="shared" si="5"/>
        <v>15.48</v>
      </c>
    </row>
    <row r="14" spans="2:16" x14ac:dyDescent="0.35">
      <c r="B14" s="32" t="s">
        <v>13</v>
      </c>
      <c r="C14" s="42">
        <v>40</v>
      </c>
      <c r="D14" s="42">
        <v>36.800000000000004</v>
      </c>
      <c r="E14" s="47">
        <v>0</v>
      </c>
      <c r="F14" s="18">
        <f t="shared" si="0"/>
        <v>0</v>
      </c>
      <c r="G14" s="47">
        <v>1</v>
      </c>
      <c r="H14" s="18">
        <f t="shared" si="1"/>
        <v>36.800000000000004</v>
      </c>
      <c r="I14" s="47">
        <v>0</v>
      </c>
      <c r="J14" s="42">
        <f t="shared" si="2"/>
        <v>0</v>
      </c>
      <c r="K14" s="4">
        <v>0.23</v>
      </c>
      <c r="L14" s="42">
        <f t="shared" si="3"/>
        <v>9.2000000000000011</v>
      </c>
      <c r="M14" s="4">
        <v>0</v>
      </c>
      <c r="N14" s="42">
        <f t="shared" si="4"/>
        <v>0</v>
      </c>
      <c r="O14" s="4">
        <v>0.53</v>
      </c>
      <c r="P14" s="43">
        <f t="shared" si="5"/>
        <v>21.200000000000003</v>
      </c>
    </row>
    <row r="15" spans="2:16" x14ac:dyDescent="0.35">
      <c r="B15" s="32" t="s">
        <v>14</v>
      </c>
      <c r="C15" s="42">
        <v>35</v>
      </c>
      <c r="D15" s="42">
        <v>21</v>
      </c>
      <c r="E15" s="47">
        <v>0.15</v>
      </c>
      <c r="F15" s="18">
        <f t="shared" si="0"/>
        <v>3.15</v>
      </c>
      <c r="G15" s="47">
        <v>0.8</v>
      </c>
      <c r="H15" s="18">
        <f t="shared" si="1"/>
        <v>16.8</v>
      </c>
      <c r="I15" s="47">
        <v>0.05</v>
      </c>
      <c r="J15" s="42">
        <f t="shared" si="2"/>
        <v>1.05</v>
      </c>
      <c r="K15" s="4">
        <v>0.49</v>
      </c>
      <c r="L15" s="42">
        <f t="shared" si="3"/>
        <v>17.149999999999999</v>
      </c>
      <c r="M15" s="4">
        <v>0.02</v>
      </c>
      <c r="N15" s="42">
        <f t="shared" si="4"/>
        <v>0.70000000000000007</v>
      </c>
      <c r="O15" s="4">
        <v>0.28000000000000003</v>
      </c>
      <c r="P15" s="43">
        <f t="shared" si="5"/>
        <v>9.8000000000000007</v>
      </c>
    </row>
    <row r="16" spans="2:16" x14ac:dyDescent="0.35">
      <c r="B16" s="32" t="s">
        <v>15</v>
      </c>
      <c r="C16" s="42">
        <v>34</v>
      </c>
      <c r="D16" s="42">
        <v>23.799999999999997</v>
      </c>
      <c r="E16" s="47">
        <v>0.15</v>
      </c>
      <c r="F16" s="18">
        <f t="shared" si="0"/>
        <v>3.5699999999999994</v>
      </c>
      <c r="G16" s="47">
        <v>0.8</v>
      </c>
      <c r="H16" s="18">
        <f t="shared" si="1"/>
        <v>19.04</v>
      </c>
      <c r="I16" s="47">
        <v>0.05</v>
      </c>
      <c r="J16" s="42">
        <f t="shared" si="2"/>
        <v>1.19</v>
      </c>
      <c r="K16" s="4">
        <v>0.43</v>
      </c>
      <c r="L16" s="42">
        <f t="shared" si="3"/>
        <v>14.62</v>
      </c>
      <c r="M16" s="4">
        <v>0.01</v>
      </c>
      <c r="N16" s="42">
        <f t="shared" si="4"/>
        <v>0.34</v>
      </c>
      <c r="O16" s="4">
        <v>0.16</v>
      </c>
      <c r="P16" s="43">
        <f t="shared" si="5"/>
        <v>5.44</v>
      </c>
    </row>
    <row r="17" spans="2:16" x14ac:dyDescent="0.35">
      <c r="B17" s="32" t="s">
        <v>16</v>
      </c>
      <c r="C17" s="42">
        <v>27</v>
      </c>
      <c r="D17" s="42">
        <v>15.389999999999999</v>
      </c>
      <c r="E17" s="47">
        <v>0.35</v>
      </c>
      <c r="F17" s="18">
        <f t="shared" si="0"/>
        <v>5.386499999999999</v>
      </c>
      <c r="G17" s="47">
        <v>0.43</v>
      </c>
      <c r="H17" s="18">
        <f t="shared" si="1"/>
        <v>6.6176999999999992</v>
      </c>
      <c r="I17" s="47">
        <v>0.22</v>
      </c>
      <c r="J17" s="42">
        <f t="shared" si="2"/>
        <v>3.3857999999999997</v>
      </c>
      <c r="K17" s="4">
        <v>0.59</v>
      </c>
      <c r="L17" s="42">
        <f t="shared" si="3"/>
        <v>15.93</v>
      </c>
      <c r="M17" s="4">
        <v>0.14000000000000001</v>
      </c>
      <c r="N17" s="42">
        <f t="shared" si="4"/>
        <v>3.7800000000000002</v>
      </c>
      <c r="O17" s="4">
        <v>0</v>
      </c>
      <c r="P17" s="43">
        <f t="shared" si="5"/>
        <v>0</v>
      </c>
    </row>
    <row r="18" spans="2:16" x14ac:dyDescent="0.35">
      <c r="B18" s="32" t="s">
        <v>24</v>
      </c>
      <c r="C18" s="42">
        <v>70</v>
      </c>
      <c r="D18" s="42">
        <v>59.5</v>
      </c>
      <c r="E18" s="47">
        <v>0.21</v>
      </c>
      <c r="F18" s="18">
        <f t="shared" si="0"/>
        <v>12.494999999999999</v>
      </c>
      <c r="G18" s="47">
        <v>0.77</v>
      </c>
      <c r="H18" s="18">
        <f t="shared" si="1"/>
        <v>45.814999999999998</v>
      </c>
      <c r="I18" s="47">
        <v>0.01</v>
      </c>
      <c r="J18" s="42">
        <f t="shared" si="2"/>
        <v>0.59499999999999997</v>
      </c>
      <c r="K18" s="4">
        <v>0.28000000000000003</v>
      </c>
      <c r="L18" s="42">
        <f t="shared" si="3"/>
        <v>19.600000000000001</v>
      </c>
      <c r="M18" s="4">
        <v>0.01</v>
      </c>
      <c r="N18" s="42">
        <f t="shared" si="4"/>
        <v>0.70000000000000007</v>
      </c>
      <c r="O18" s="4">
        <v>0.35</v>
      </c>
      <c r="P18" s="43">
        <f t="shared" si="5"/>
        <v>24.5</v>
      </c>
    </row>
    <row r="19" spans="2:16" x14ac:dyDescent="0.35">
      <c r="B19" s="32" t="s">
        <v>25</v>
      </c>
      <c r="C19" s="42">
        <v>68</v>
      </c>
      <c r="D19" s="42">
        <v>53.04</v>
      </c>
      <c r="E19" s="47">
        <v>0.17</v>
      </c>
      <c r="F19" s="18">
        <f t="shared" si="0"/>
        <v>9.0167999999999999</v>
      </c>
      <c r="G19" s="47">
        <v>0.82</v>
      </c>
      <c r="H19" s="18">
        <f t="shared" si="1"/>
        <v>43.492799999999995</v>
      </c>
      <c r="I19" s="47">
        <v>0.01</v>
      </c>
      <c r="J19" s="42">
        <f t="shared" si="2"/>
        <v>0.53039999999999998</v>
      </c>
      <c r="K19" s="4">
        <v>0.31</v>
      </c>
      <c r="L19" s="42">
        <f t="shared" si="3"/>
        <v>21.08</v>
      </c>
      <c r="M19" s="4">
        <v>0.01</v>
      </c>
      <c r="N19" s="42">
        <f t="shared" si="4"/>
        <v>0.68</v>
      </c>
      <c r="O19" s="4">
        <v>0.39</v>
      </c>
      <c r="P19" s="43">
        <f t="shared" si="5"/>
        <v>26.52</v>
      </c>
    </row>
    <row r="20" spans="2:16" x14ac:dyDescent="0.35">
      <c r="B20" s="32" t="s">
        <v>17</v>
      </c>
      <c r="C20" s="42">
        <v>56</v>
      </c>
      <c r="D20" s="42">
        <v>31.919999999999998</v>
      </c>
      <c r="E20" s="47">
        <v>0.32</v>
      </c>
      <c r="F20" s="18">
        <f t="shared" si="0"/>
        <v>10.214399999999999</v>
      </c>
      <c r="G20" s="47">
        <v>0.65</v>
      </c>
      <c r="H20" s="18">
        <f t="shared" si="1"/>
        <v>20.748000000000001</v>
      </c>
      <c r="I20" s="47">
        <v>0.03</v>
      </c>
      <c r="J20" s="42">
        <f t="shared" si="2"/>
        <v>0.9575999999999999</v>
      </c>
      <c r="K20" s="4">
        <v>0.51</v>
      </c>
      <c r="L20" s="42">
        <f t="shared" si="3"/>
        <v>28.560000000000002</v>
      </c>
      <c r="M20" s="4">
        <v>0.03</v>
      </c>
      <c r="N20" s="42">
        <f t="shared" si="4"/>
        <v>1.68</v>
      </c>
      <c r="O20" s="4">
        <v>0.21</v>
      </c>
      <c r="P20" s="43">
        <f t="shared" si="5"/>
        <v>11.76</v>
      </c>
    </row>
    <row r="21" spans="2:16" x14ac:dyDescent="0.35">
      <c r="B21" s="32" t="s">
        <v>18</v>
      </c>
      <c r="C21" s="42">
        <v>38</v>
      </c>
      <c r="D21" s="42">
        <v>20.900000000000002</v>
      </c>
      <c r="E21" s="47">
        <v>0.23</v>
      </c>
      <c r="F21" s="18">
        <f t="shared" si="0"/>
        <v>4.8070000000000004</v>
      </c>
      <c r="G21" s="47">
        <v>0.66</v>
      </c>
      <c r="H21" s="18">
        <f t="shared" si="1"/>
        <v>13.794000000000002</v>
      </c>
      <c r="I21" s="47">
        <v>0.11</v>
      </c>
      <c r="J21" s="42">
        <f t="shared" si="2"/>
        <v>2.2990000000000004</v>
      </c>
      <c r="K21" s="4">
        <v>0.55000000000000004</v>
      </c>
      <c r="L21" s="42">
        <f t="shared" si="3"/>
        <v>20.900000000000002</v>
      </c>
      <c r="M21" s="4">
        <v>0.04</v>
      </c>
      <c r="N21" s="42">
        <f t="shared" si="4"/>
        <v>1.52</v>
      </c>
      <c r="O21" s="4">
        <v>0.12</v>
      </c>
      <c r="P21" s="43">
        <f t="shared" si="5"/>
        <v>4.5599999999999996</v>
      </c>
    </row>
    <row r="22" spans="2:16" x14ac:dyDescent="0.35">
      <c r="B22" s="32" t="s">
        <v>19</v>
      </c>
      <c r="C22" s="42">
        <v>47</v>
      </c>
      <c r="D22" s="42">
        <v>28.2</v>
      </c>
      <c r="E22" s="47">
        <v>0.27</v>
      </c>
      <c r="F22" s="18">
        <f t="shared" si="0"/>
        <v>7.6139999999999999</v>
      </c>
      <c r="G22" s="47">
        <v>0.53</v>
      </c>
      <c r="H22" s="18">
        <f t="shared" si="1"/>
        <v>14.946</v>
      </c>
      <c r="I22" s="47">
        <v>0.2</v>
      </c>
      <c r="J22" s="42">
        <f t="shared" si="2"/>
        <v>5.6400000000000006</v>
      </c>
      <c r="K22" s="4">
        <v>0.49</v>
      </c>
      <c r="L22" s="42">
        <f t="shared" si="3"/>
        <v>23.03</v>
      </c>
      <c r="M22" s="4">
        <v>0.11</v>
      </c>
      <c r="N22" s="42">
        <f t="shared" si="4"/>
        <v>5.17</v>
      </c>
      <c r="O22" s="4">
        <v>0.11</v>
      </c>
      <c r="P22" s="43">
        <f t="shared" si="5"/>
        <v>5.17</v>
      </c>
    </row>
    <row r="23" spans="2:16" s="13" customFormat="1" ht="15" thickBot="1" x14ac:dyDescent="0.4">
      <c r="B23" s="27" t="s">
        <v>23</v>
      </c>
      <c r="C23" s="44">
        <v>1363</v>
      </c>
      <c r="D23" s="45">
        <f>SUM(D3:D22)</f>
        <v>1036.9799999999998</v>
      </c>
      <c r="E23" s="44"/>
      <c r="F23" s="45">
        <f>SUM(F3:F22)</f>
        <v>128.7456</v>
      </c>
      <c r="G23" s="44"/>
      <c r="H23" s="45">
        <f>SUM(H3:H22)</f>
        <v>879.23819999999978</v>
      </c>
      <c r="I23" s="44"/>
      <c r="J23" s="45">
        <f>SUM(J3:J22)</f>
        <v>28.401199999999996</v>
      </c>
      <c r="K23" s="44"/>
      <c r="L23" s="45">
        <f>SUM(L3:L22)</f>
        <v>498.46000000000004</v>
      </c>
      <c r="M23" s="44"/>
      <c r="N23" s="45">
        <f>SUM(N3:N22)</f>
        <v>23.699999999999996</v>
      </c>
      <c r="O23" s="44"/>
      <c r="P23" s="46">
        <f>SUM(P3:P22)</f>
        <v>465.29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0810-DD6D-40BB-B006-CBC27DD37521}">
  <dimension ref="B1:P27"/>
  <sheetViews>
    <sheetView workbookViewId="0">
      <selection activeCell="D22" sqref="D22"/>
    </sheetView>
  </sheetViews>
  <sheetFormatPr baseColWidth="10" defaultRowHeight="14.5" x14ac:dyDescent="0.35"/>
  <cols>
    <col min="2" max="2" width="19.26953125" bestFit="1" customWidth="1"/>
    <col min="3" max="3" width="4.81640625" bestFit="1" customWidth="1"/>
    <col min="4" max="4" width="11" bestFit="1" customWidth="1"/>
    <col min="5" max="5" width="4.26953125" bestFit="1" customWidth="1"/>
    <col min="6" max="6" width="5.36328125" bestFit="1" customWidth="1"/>
    <col min="7" max="7" width="4.26953125" bestFit="1" customWidth="1"/>
    <col min="8" max="8" width="6.36328125" bestFit="1" customWidth="1"/>
    <col min="9" max="9" width="4.26953125" bestFit="1" customWidth="1"/>
    <col min="10" max="10" width="8.81640625" bestFit="1" customWidth="1"/>
    <col min="11" max="11" width="7.453125" bestFit="1" customWidth="1"/>
    <col min="12" max="12" width="6.36328125" bestFit="1" customWidth="1"/>
    <col min="13" max="13" width="6.81640625" bestFit="1" customWidth="1"/>
    <col min="14" max="14" width="6.36328125" bestFit="1" customWidth="1"/>
    <col min="15" max="15" width="6.81640625" bestFit="1" customWidth="1"/>
    <col min="16" max="16" width="6.36328125" bestFit="1" customWidth="1"/>
  </cols>
  <sheetData>
    <row r="1" spans="2:16" ht="15" thickBot="1" x14ac:dyDescent="0.4"/>
    <row r="2" spans="2:16" s="1" customFormat="1" x14ac:dyDescent="0.35">
      <c r="B2" s="6" t="s">
        <v>0</v>
      </c>
      <c r="C2" s="7" t="s">
        <v>1</v>
      </c>
      <c r="D2" s="7" t="s">
        <v>52</v>
      </c>
      <c r="E2" s="7" t="s">
        <v>26</v>
      </c>
      <c r="F2" s="7" t="s">
        <v>1</v>
      </c>
      <c r="G2" s="7" t="s">
        <v>27</v>
      </c>
      <c r="H2" s="7" t="s">
        <v>1</v>
      </c>
      <c r="I2" s="7" t="s">
        <v>28</v>
      </c>
      <c r="J2" s="7" t="s">
        <v>1</v>
      </c>
      <c r="K2" s="7" t="s">
        <v>32</v>
      </c>
      <c r="L2" s="7" t="s">
        <v>1</v>
      </c>
      <c r="M2" s="7" t="s">
        <v>33</v>
      </c>
      <c r="N2" s="7" t="s">
        <v>1</v>
      </c>
      <c r="O2" s="7" t="s">
        <v>34</v>
      </c>
      <c r="P2" s="9" t="s">
        <v>1</v>
      </c>
    </row>
    <row r="3" spans="2:16" x14ac:dyDescent="0.35">
      <c r="B3" s="32" t="s">
        <v>2</v>
      </c>
      <c r="C3" s="42">
        <v>138</v>
      </c>
      <c r="D3" s="48">
        <v>132.47999999999999</v>
      </c>
      <c r="E3" s="47">
        <v>0</v>
      </c>
      <c r="F3" s="18">
        <f>D3*E3</f>
        <v>0</v>
      </c>
      <c r="G3" s="47">
        <v>0.4</v>
      </c>
      <c r="H3" s="18">
        <f>D3*G3</f>
        <v>52.991999999999997</v>
      </c>
      <c r="I3" s="47">
        <v>0.6</v>
      </c>
      <c r="J3" s="42">
        <f>D3*I3</f>
        <v>79.487999999999985</v>
      </c>
      <c r="K3" s="4">
        <v>0.16</v>
      </c>
      <c r="L3" s="42">
        <f>C3*K3</f>
        <v>22.080000000000002</v>
      </c>
      <c r="M3" s="4">
        <v>0.33</v>
      </c>
      <c r="N3" s="42">
        <f>C3*M3</f>
        <v>45.54</v>
      </c>
      <c r="O3" s="4">
        <v>0.08</v>
      </c>
      <c r="P3" s="43">
        <f>C3*O3</f>
        <v>11.040000000000001</v>
      </c>
    </row>
    <row r="4" spans="2:16" x14ac:dyDescent="0.35">
      <c r="B4" s="32" t="s">
        <v>3</v>
      </c>
      <c r="C4" s="42">
        <v>80</v>
      </c>
      <c r="D4" s="48">
        <v>62.400000000000006</v>
      </c>
      <c r="E4" s="47">
        <v>0.08</v>
      </c>
      <c r="F4" s="18">
        <f t="shared" ref="F4:F22" si="0">D4*E4</f>
        <v>4.9920000000000009</v>
      </c>
      <c r="G4" s="47">
        <v>0.31</v>
      </c>
      <c r="H4" s="18">
        <f t="shared" ref="H4:H22" si="1">D4*G4</f>
        <v>19.344000000000001</v>
      </c>
      <c r="I4" s="47">
        <v>0.61</v>
      </c>
      <c r="J4" s="42">
        <f t="shared" ref="J4:J22" si="2">D4*I4</f>
        <v>38.064</v>
      </c>
      <c r="K4" s="4">
        <v>0.31</v>
      </c>
      <c r="L4" s="42">
        <f t="shared" ref="L4:L22" si="3">C4*K4</f>
        <v>24.8</v>
      </c>
      <c r="M4" s="4">
        <v>0.35</v>
      </c>
      <c r="N4" s="42">
        <f t="shared" ref="N4:N22" si="4">C4*M4</f>
        <v>28</v>
      </c>
      <c r="O4" s="4">
        <v>0.04</v>
      </c>
      <c r="P4" s="43">
        <f t="shared" ref="P4:P22" si="5">C4*O4</f>
        <v>3.2</v>
      </c>
    </row>
    <row r="5" spans="2:16" x14ac:dyDescent="0.35">
      <c r="B5" s="32" t="s">
        <v>4</v>
      </c>
      <c r="C5" s="42">
        <v>118</v>
      </c>
      <c r="D5" s="48">
        <v>106.2</v>
      </c>
      <c r="E5" s="47">
        <v>0.02</v>
      </c>
      <c r="F5" s="18">
        <f t="shared" si="0"/>
        <v>2.1240000000000001</v>
      </c>
      <c r="G5" s="47">
        <v>0.23</v>
      </c>
      <c r="H5" s="18">
        <f t="shared" si="1"/>
        <v>24.426000000000002</v>
      </c>
      <c r="I5" s="47">
        <v>0.75</v>
      </c>
      <c r="J5" s="42">
        <f t="shared" si="2"/>
        <v>79.650000000000006</v>
      </c>
      <c r="K5" s="4">
        <v>0.19</v>
      </c>
      <c r="L5" s="42">
        <f t="shared" si="3"/>
        <v>22.42</v>
      </c>
      <c r="M5" s="4">
        <v>0.44</v>
      </c>
      <c r="N5" s="42">
        <f t="shared" si="4"/>
        <v>51.92</v>
      </c>
      <c r="O5" s="4">
        <v>0.05</v>
      </c>
      <c r="P5" s="43">
        <f t="shared" si="5"/>
        <v>5.9</v>
      </c>
    </row>
    <row r="6" spans="2:16" x14ac:dyDescent="0.35">
      <c r="B6" s="32" t="s">
        <v>5</v>
      </c>
      <c r="C6" s="42">
        <v>29</v>
      </c>
      <c r="D6" s="48">
        <v>27.549999999999997</v>
      </c>
      <c r="E6" s="47">
        <v>0.12</v>
      </c>
      <c r="F6" s="18">
        <f t="shared" si="0"/>
        <v>3.3059999999999996</v>
      </c>
      <c r="G6" s="47">
        <v>7.0000000000000007E-2</v>
      </c>
      <c r="H6" s="18">
        <f t="shared" si="1"/>
        <v>1.9284999999999999</v>
      </c>
      <c r="I6" s="47">
        <v>0.81</v>
      </c>
      <c r="J6" s="42">
        <f t="shared" si="2"/>
        <v>22.3155</v>
      </c>
      <c r="K6" s="4">
        <v>0.12</v>
      </c>
      <c r="L6" s="42">
        <f t="shared" si="3"/>
        <v>3.48</v>
      </c>
      <c r="M6" s="4">
        <v>0.4</v>
      </c>
      <c r="N6" s="42">
        <f t="shared" si="4"/>
        <v>11.600000000000001</v>
      </c>
      <c r="O6" s="4">
        <v>0.03</v>
      </c>
      <c r="P6" s="43">
        <f t="shared" si="5"/>
        <v>0.87</v>
      </c>
    </row>
    <row r="7" spans="2:16" x14ac:dyDescent="0.35">
      <c r="B7" s="32" t="s">
        <v>6</v>
      </c>
      <c r="C7" s="42">
        <v>198</v>
      </c>
      <c r="D7" s="48">
        <v>162.35999999999999</v>
      </c>
      <c r="E7" s="47">
        <v>0.03</v>
      </c>
      <c r="F7" s="18">
        <f t="shared" si="0"/>
        <v>4.8707999999999991</v>
      </c>
      <c r="G7" s="47">
        <v>0.35</v>
      </c>
      <c r="H7" s="18">
        <f t="shared" si="1"/>
        <v>56.825999999999993</v>
      </c>
      <c r="I7" s="47">
        <v>0.62</v>
      </c>
      <c r="J7" s="42">
        <f t="shared" si="2"/>
        <v>100.66319999999999</v>
      </c>
      <c r="K7" s="4">
        <v>0.27</v>
      </c>
      <c r="L7" s="42">
        <f t="shared" si="3"/>
        <v>53.46</v>
      </c>
      <c r="M7" s="4">
        <v>0.34</v>
      </c>
      <c r="N7" s="42">
        <f t="shared" si="4"/>
        <v>67.320000000000007</v>
      </c>
      <c r="O7" s="4">
        <v>0.09</v>
      </c>
      <c r="P7" s="43">
        <f t="shared" si="5"/>
        <v>17.82</v>
      </c>
    </row>
    <row r="8" spans="2:16" x14ac:dyDescent="0.35">
      <c r="B8" s="32" t="s">
        <v>7</v>
      </c>
      <c r="C8" s="42">
        <v>43</v>
      </c>
      <c r="D8" s="48">
        <v>35.26</v>
      </c>
      <c r="E8" s="47">
        <v>0.09</v>
      </c>
      <c r="F8" s="18">
        <f t="shared" si="0"/>
        <v>3.1733999999999996</v>
      </c>
      <c r="G8" s="47">
        <v>0.55000000000000004</v>
      </c>
      <c r="H8" s="18">
        <f t="shared" si="1"/>
        <v>19.393000000000001</v>
      </c>
      <c r="I8" s="47">
        <v>0.36</v>
      </c>
      <c r="J8" s="42">
        <f t="shared" si="2"/>
        <v>12.693599999999998</v>
      </c>
      <c r="K8" s="4">
        <v>0.26</v>
      </c>
      <c r="L8" s="42">
        <f t="shared" si="3"/>
        <v>11.18</v>
      </c>
      <c r="M8" s="4">
        <v>0.25</v>
      </c>
      <c r="N8" s="42">
        <f t="shared" si="4"/>
        <v>10.75</v>
      </c>
      <c r="O8" s="4">
        <v>0.17</v>
      </c>
      <c r="P8" s="43">
        <f t="shared" si="5"/>
        <v>7.3100000000000005</v>
      </c>
    </row>
    <row r="9" spans="2:16" x14ac:dyDescent="0.35">
      <c r="B9" s="32" t="s">
        <v>8</v>
      </c>
      <c r="C9" s="42">
        <v>40</v>
      </c>
      <c r="D9" s="48">
        <v>38</v>
      </c>
      <c r="E9" s="47">
        <v>0.01</v>
      </c>
      <c r="F9" s="18">
        <f t="shared" si="0"/>
        <v>0.38</v>
      </c>
      <c r="G9" s="47">
        <v>0.13</v>
      </c>
      <c r="H9" s="18">
        <f t="shared" si="1"/>
        <v>4.9400000000000004</v>
      </c>
      <c r="I9" s="47">
        <v>0.86</v>
      </c>
      <c r="J9" s="42">
        <f t="shared" si="2"/>
        <v>32.68</v>
      </c>
      <c r="K9" s="4">
        <v>0.16</v>
      </c>
      <c r="L9" s="42">
        <f t="shared" si="3"/>
        <v>6.4</v>
      </c>
      <c r="M9" s="4">
        <v>0.5</v>
      </c>
      <c r="N9" s="42">
        <f t="shared" si="4"/>
        <v>20</v>
      </c>
      <c r="O9" s="4">
        <v>0</v>
      </c>
      <c r="P9" s="43">
        <f t="shared" si="5"/>
        <v>0</v>
      </c>
    </row>
    <row r="10" spans="2:16" x14ac:dyDescent="0.35">
      <c r="B10" s="32" t="s">
        <v>9</v>
      </c>
      <c r="C10" s="42">
        <v>155</v>
      </c>
      <c r="D10" s="48">
        <f>C10*0.91</f>
        <v>141.05000000000001</v>
      </c>
      <c r="E10" s="47">
        <v>0.05</v>
      </c>
      <c r="F10" s="18">
        <f t="shared" si="0"/>
        <v>7.0525000000000011</v>
      </c>
      <c r="G10" s="47">
        <v>0.19</v>
      </c>
      <c r="H10" s="18">
        <f t="shared" si="1"/>
        <v>26.799500000000002</v>
      </c>
      <c r="I10" s="47">
        <v>0.75</v>
      </c>
      <c r="J10" s="42">
        <f t="shared" si="2"/>
        <v>105.78750000000001</v>
      </c>
      <c r="K10" s="4">
        <v>0.2</v>
      </c>
      <c r="L10" s="42">
        <f t="shared" si="3"/>
        <v>31</v>
      </c>
      <c r="M10" s="4">
        <v>0.42</v>
      </c>
      <c r="N10" s="42">
        <f t="shared" si="4"/>
        <v>65.099999999999994</v>
      </c>
      <c r="O10" s="4">
        <v>0.08</v>
      </c>
      <c r="P10" s="43">
        <f t="shared" si="5"/>
        <v>12.4</v>
      </c>
    </row>
    <row r="11" spans="2:16" x14ac:dyDescent="0.35">
      <c r="B11" s="32" t="s">
        <v>10</v>
      </c>
      <c r="C11" s="42">
        <v>80</v>
      </c>
      <c r="D11" s="48">
        <v>55.199999999999996</v>
      </c>
      <c r="E11" s="47">
        <v>0.09</v>
      </c>
      <c r="F11" s="18">
        <f t="shared" si="0"/>
        <v>4.9679999999999991</v>
      </c>
      <c r="G11" s="47">
        <v>0.28000000000000003</v>
      </c>
      <c r="H11" s="18">
        <f t="shared" si="1"/>
        <v>15.456</v>
      </c>
      <c r="I11" s="47">
        <v>0.63</v>
      </c>
      <c r="J11" s="42">
        <f t="shared" si="2"/>
        <v>34.775999999999996</v>
      </c>
      <c r="K11" s="4">
        <v>0.36</v>
      </c>
      <c r="L11" s="42">
        <f t="shared" si="3"/>
        <v>28.799999999999997</v>
      </c>
      <c r="M11" s="4">
        <v>0.23</v>
      </c>
      <c r="N11" s="42">
        <f t="shared" si="4"/>
        <v>18.400000000000002</v>
      </c>
      <c r="O11" s="4">
        <v>0.02</v>
      </c>
      <c r="P11" s="43">
        <f t="shared" si="5"/>
        <v>1.6</v>
      </c>
    </row>
    <row r="12" spans="2:16" x14ac:dyDescent="0.35">
      <c r="B12" s="32" t="s">
        <v>11</v>
      </c>
      <c r="C12" s="42">
        <v>31</v>
      </c>
      <c r="D12" s="48">
        <v>26.66</v>
      </c>
      <c r="E12" s="47">
        <v>0</v>
      </c>
      <c r="F12" s="18">
        <f t="shared" si="0"/>
        <v>0</v>
      </c>
      <c r="G12" s="47">
        <v>0.22</v>
      </c>
      <c r="H12" s="18">
        <f t="shared" si="1"/>
        <v>5.8651999999999997</v>
      </c>
      <c r="I12" s="47">
        <v>0.78</v>
      </c>
      <c r="J12" s="42">
        <f t="shared" si="2"/>
        <v>20.794800000000002</v>
      </c>
      <c r="K12" s="4">
        <v>0.21</v>
      </c>
      <c r="L12" s="42">
        <f t="shared" si="3"/>
        <v>6.51</v>
      </c>
      <c r="M12" s="4">
        <v>0.4</v>
      </c>
      <c r="N12" s="42">
        <f t="shared" si="4"/>
        <v>12.4</v>
      </c>
      <c r="O12" s="4">
        <v>0</v>
      </c>
      <c r="P12" s="43">
        <f t="shared" si="5"/>
        <v>0</v>
      </c>
    </row>
    <row r="13" spans="2:16" x14ac:dyDescent="0.35">
      <c r="B13" s="32" t="s">
        <v>12</v>
      </c>
      <c r="C13" s="42">
        <v>36</v>
      </c>
      <c r="D13" s="48">
        <v>32.04</v>
      </c>
      <c r="E13" s="47">
        <v>0.02</v>
      </c>
      <c r="F13" s="18">
        <f t="shared" si="0"/>
        <v>0.64080000000000004</v>
      </c>
      <c r="G13" s="47">
        <v>0.18</v>
      </c>
      <c r="H13" s="18">
        <f t="shared" si="1"/>
        <v>5.7671999999999999</v>
      </c>
      <c r="I13" s="47">
        <v>0.8</v>
      </c>
      <c r="J13" s="42">
        <f t="shared" si="2"/>
        <v>25.632000000000001</v>
      </c>
      <c r="K13" s="4">
        <v>0.22</v>
      </c>
      <c r="L13" s="42">
        <f t="shared" si="3"/>
        <v>7.92</v>
      </c>
      <c r="M13" s="4">
        <v>0.49</v>
      </c>
      <c r="N13" s="42">
        <f t="shared" si="4"/>
        <v>17.64</v>
      </c>
      <c r="O13" s="4">
        <v>0.02</v>
      </c>
      <c r="P13" s="43">
        <f t="shared" si="5"/>
        <v>0.72</v>
      </c>
    </row>
    <row r="14" spans="2:16" x14ac:dyDescent="0.35">
      <c r="B14" s="32" t="s">
        <v>13</v>
      </c>
      <c r="C14" s="42">
        <v>40</v>
      </c>
      <c r="D14" s="48">
        <v>38.799999999999997</v>
      </c>
      <c r="E14" s="47">
        <v>0</v>
      </c>
      <c r="F14" s="18">
        <f t="shared" si="0"/>
        <v>0</v>
      </c>
      <c r="G14" s="47">
        <v>0.08</v>
      </c>
      <c r="H14" s="18">
        <f t="shared" si="1"/>
        <v>3.1039999999999996</v>
      </c>
      <c r="I14" s="47">
        <v>0.92</v>
      </c>
      <c r="J14" s="42">
        <f t="shared" si="2"/>
        <v>35.695999999999998</v>
      </c>
      <c r="K14" s="4">
        <v>0.08</v>
      </c>
      <c r="L14" s="42">
        <f t="shared" si="3"/>
        <v>3.2</v>
      </c>
      <c r="M14" s="4">
        <v>0.66</v>
      </c>
      <c r="N14" s="42">
        <f t="shared" si="4"/>
        <v>26.400000000000002</v>
      </c>
      <c r="O14" s="4">
        <v>0</v>
      </c>
      <c r="P14" s="43">
        <f t="shared" si="5"/>
        <v>0</v>
      </c>
    </row>
    <row r="15" spans="2:16" x14ac:dyDescent="0.35">
      <c r="B15" s="32" t="s">
        <v>14</v>
      </c>
      <c r="C15" s="42">
        <v>35</v>
      </c>
      <c r="D15" s="48">
        <v>29.4</v>
      </c>
      <c r="E15" s="47">
        <v>0.15</v>
      </c>
      <c r="F15" s="18">
        <f t="shared" si="0"/>
        <v>4.4099999999999993</v>
      </c>
      <c r="G15" s="47">
        <v>0.22</v>
      </c>
      <c r="H15" s="18">
        <f t="shared" si="1"/>
        <v>6.468</v>
      </c>
      <c r="I15" s="47">
        <v>0.63</v>
      </c>
      <c r="J15" s="42">
        <f t="shared" si="2"/>
        <v>18.521999999999998</v>
      </c>
      <c r="K15" s="4">
        <v>0.33</v>
      </c>
      <c r="L15" s="42">
        <f t="shared" si="3"/>
        <v>11.55</v>
      </c>
      <c r="M15" s="4">
        <v>0.27</v>
      </c>
      <c r="N15" s="42">
        <f t="shared" si="4"/>
        <v>9.4500000000000011</v>
      </c>
      <c r="O15" s="4">
        <v>0.03</v>
      </c>
      <c r="P15" s="43">
        <f t="shared" si="5"/>
        <v>1.05</v>
      </c>
    </row>
    <row r="16" spans="2:16" x14ac:dyDescent="0.35">
      <c r="B16" s="32" t="s">
        <v>15</v>
      </c>
      <c r="C16" s="42">
        <v>34</v>
      </c>
      <c r="D16" s="48">
        <v>30.26</v>
      </c>
      <c r="E16" s="47">
        <v>7.0000000000000007E-2</v>
      </c>
      <c r="F16" s="18">
        <f t="shared" si="0"/>
        <v>2.1182000000000003</v>
      </c>
      <c r="G16" s="47">
        <v>0.2</v>
      </c>
      <c r="H16" s="18">
        <f t="shared" si="1"/>
        <v>6.0520000000000005</v>
      </c>
      <c r="I16" s="47">
        <v>0.73</v>
      </c>
      <c r="J16" s="42">
        <f t="shared" si="2"/>
        <v>22.0898</v>
      </c>
      <c r="K16" s="4">
        <v>0.22</v>
      </c>
      <c r="L16" s="42">
        <f t="shared" si="3"/>
        <v>7.48</v>
      </c>
      <c r="M16" s="4">
        <v>0.32</v>
      </c>
      <c r="N16" s="42">
        <f t="shared" si="4"/>
        <v>10.88</v>
      </c>
      <c r="O16" s="4">
        <v>0.05</v>
      </c>
      <c r="P16" s="43">
        <f t="shared" si="5"/>
        <v>1.7000000000000002</v>
      </c>
    </row>
    <row r="17" spans="2:16" x14ac:dyDescent="0.35">
      <c r="B17" s="32" t="s">
        <v>16</v>
      </c>
      <c r="C17" s="42">
        <v>27</v>
      </c>
      <c r="D17" s="48">
        <v>19.71</v>
      </c>
      <c r="E17" s="47">
        <v>0.11</v>
      </c>
      <c r="F17" s="18">
        <f t="shared" si="0"/>
        <v>2.1680999999999999</v>
      </c>
      <c r="G17" s="47">
        <v>0.49</v>
      </c>
      <c r="H17" s="18">
        <f t="shared" si="1"/>
        <v>9.6578999999999997</v>
      </c>
      <c r="I17" s="47">
        <v>0.4</v>
      </c>
      <c r="J17" s="42">
        <f t="shared" si="2"/>
        <v>7.8840000000000003</v>
      </c>
      <c r="K17" s="4">
        <v>0.46</v>
      </c>
      <c r="L17" s="42">
        <f t="shared" si="3"/>
        <v>12.42</v>
      </c>
      <c r="M17" s="4">
        <v>0.23</v>
      </c>
      <c r="N17" s="42">
        <f t="shared" si="4"/>
        <v>6.21</v>
      </c>
      <c r="O17" s="4">
        <v>0</v>
      </c>
      <c r="P17" s="43">
        <f t="shared" si="5"/>
        <v>0</v>
      </c>
    </row>
    <row r="18" spans="2:16" x14ac:dyDescent="0.35">
      <c r="B18" s="32" t="s">
        <v>24</v>
      </c>
      <c r="C18" s="42">
        <v>70</v>
      </c>
      <c r="D18" s="48">
        <v>58.8</v>
      </c>
      <c r="E18" s="47">
        <v>0</v>
      </c>
      <c r="F18" s="18">
        <f t="shared" si="0"/>
        <v>0</v>
      </c>
      <c r="G18" s="47">
        <v>0.45</v>
      </c>
      <c r="H18" s="18">
        <f t="shared" si="1"/>
        <v>26.46</v>
      </c>
      <c r="I18" s="47">
        <v>0.55000000000000004</v>
      </c>
      <c r="J18" s="42">
        <f t="shared" si="2"/>
        <v>32.340000000000003</v>
      </c>
      <c r="K18" s="4">
        <v>0.25</v>
      </c>
      <c r="L18" s="42">
        <f t="shared" si="3"/>
        <v>17.5</v>
      </c>
      <c r="M18" s="4">
        <v>0.3</v>
      </c>
      <c r="N18" s="42">
        <f t="shared" si="4"/>
        <v>21</v>
      </c>
      <c r="O18" s="4">
        <v>0.14000000000000001</v>
      </c>
      <c r="P18" s="43">
        <f t="shared" si="5"/>
        <v>9.8000000000000007</v>
      </c>
    </row>
    <row r="19" spans="2:16" x14ac:dyDescent="0.35">
      <c r="B19" s="32" t="s">
        <v>25</v>
      </c>
      <c r="C19" s="42">
        <v>68</v>
      </c>
      <c r="D19" s="48">
        <v>48.28</v>
      </c>
      <c r="E19" s="47">
        <v>0.06</v>
      </c>
      <c r="F19" s="18">
        <f t="shared" si="0"/>
        <v>2.8967999999999998</v>
      </c>
      <c r="G19" s="47">
        <v>0.14000000000000001</v>
      </c>
      <c r="H19" s="18">
        <f t="shared" si="1"/>
        <v>6.7592000000000008</v>
      </c>
      <c r="I19" s="47">
        <v>0.8</v>
      </c>
      <c r="J19" s="42">
        <f t="shared" si="2"/>
        <v>38.624000000000002</v>
      </c>
      <c r="K19" s="4">
        <v>0.27</v>
      </c>
      <c r="L19" s="42">
        <f t="shared" si="3"/>
        <v>18.36</v>
      </c>
      <c r="M19" s="4">
        <v>0.38</v>
      </c>
      <c r="N19" s="42">
        <f t="shared" si="4"/>
        <v>25.84</v>
      </c>
      <c r="O19" s="4">
        <v>0.01</v>
      </c>
      <c r="P19" s="43">
        <f t="shared" si="5"/>
        <v>0.68</v>
      </c>
    </row>
    <row r="20" spans="2:16" x14ac:dyDescent="0.35">
      <c r="B20" s="32" t="s">
        <v>17</v>
      </c>
      <c r="C20" s="42">
        <v>56</v>
      </c>
      <c r="D20" s="48">
        <v>33.04</v>
      </c>
      <c r="E20" s="47">
        <v>0.14000000000000001</v>
      </c>
      <c r="F20" s="18">
        <f t="shared" si="0"/>
        <v>4.6256000000000004</v>
      </c>
      <c r="G20" s="47">
        <v>0.55000000000000004</v>
      </c>
      <c r="H20" s="18">
        <f t="shared" si="1"/>
        <v>18.172000000000001</v>
      </c>
      <c r="I20" s="47">
        <v>0.31</v>
      </c>
      <c r="J20" s="42">
        <f t="shared" si="2"/>
        <v>10.2424</v>
      </c>
      <c r="K20" s="4">
        <v>0.5</v>
      </c>
      <c r="L20" s="42">
        <f t="shared" si="3"/>
        <v>28</v>
      </c>
      <c r="M20" s="4">
        <v>0.21</v>
      </c>
      <c r="N20" s="42">
        <f t="shared" si="4"/>
        <v>11.76</v>
      </c>
      <c r="O20" s="4">
        <v>0.09</v>
      </c>
      <c r="P20" s="43">
        <f t="shared" si="5"/>
        <v>5.04</v>
      </c>
    </row>
    <row r="21" spans="2:16" x14ac:dyDescent="0.35">
      <c r="B21" s="32" t="s">
        <v>18</v>
      </c>
      <c r="C21" s="42">
        <v>38</v>
      </c>
      <c r="D21" s="48">
        <v>18.62</v>
      </c>
      <c r="E21" s="47">
        <v>0.13</v>
      </c>
      <c r="F21" s="18">
        <f t="shared" si="0"/>
        <v>2.4206000000000003</v>
      </c>
      <c r="G21" s="47">
        <v>0.63</v>
      </c>
      <c r="H21" s="18">
        <f t="shared" si="1"/>
        <v>11.730600000000001</v>
      </c>
      <c r="I21" s="47">
        <v>0.24</v>
      </c>
      <c r="J21" s="42">
        <f t="shared" si="2"/>
        <v>4.4687999999999999</v>
      </c>
      <c r="K21" s="4">
        <v>0.55000000000000004</v>
      </c>
      <c r="L21" s="42">
        <f t="shared" si="3"/>
        <v>20.900000000000002</v>
      </c>
      <c r="M21" s="4">
        <v>0.11</v>
      </c>
      <c r="N21" s="42">
        <f t="shared" si="4"/>
        <v>4.18</v>
      </c>
      <c r="O21" s="4">
        <v>0.09</v>
      </c>
      <c r="P21" s="43">
        <f t="shared" si="5"/>
        <v>3.42</v>
      </c>
    </row>
    <row r="22" spans="2:16" x14ac:dyDescent="0.35">
      <c r="B22" s="32" t="s">
        <v>19</v>
      </c>
      <c r="C22" s="42">
        <v>47</v>
      </c>
      <c r="D22" s="48">
        <f>C22*0.81</f>
        <v>38.07</v>
      </c>
      <c r="E22" s="47">
        <v>0.21</v>
      </c>
      <c r="F22" s="18">
        <f t="shared" si="0"/>
        <v>7.9946999999999999</v>
      </c>
      <c r="G22" s="47">
        <v>0.39</v>
      </c>
      <c r="H22" s="18">
        <f t="shared" si="1"/>
        <v>14.847300000000001</v>
      </c>
      <c r="I22" s="47">
        <v>0.4</v>
      </c>
      <c r="J22" s="42">
        <f t="shared" si="2"/>
        <v>15.228000000000002</v>
      </c>
      <c r="K22" s="4">
        <v>0.28999999999999998</v>
      </c>
      <c r="L22" s="42">
        <f t="shared" si="3"/>
        <v>13.629999999999999</v>
      </c>
      <c r="M22" s="4">
        <v>0.21</v>
      </c>
      <c r="N22" s="42">
        <f t="shared" si="4"/>
        <v>9.8699999999999992</v>
      </c>
      <c r="O22" s="4">
        <v>7.0000000000000007E-2</v>
      </c>
      <c r="P22" s="43">
        <f t="shared" si="5"/>
        <v>3.2900000000000005</v>
      </c>
    </row>
    <row r="23" spans="2:16" s="13" customFormat="1" ht="15" thickBot="1" x14ac:dyDescent="0.4">
      <c r="B23" s="27" t="s">
        <v>23</v>
      </c>
      <c r="C23" s="44">
        <v>1363</v>
      </c>
      <c r="D23" s="45">
        <f>SUM(D3:D22)</f>
        <v>1134.1799999999996</v>
      </c>
      <c r="E23" s="44"/>
      <c r="F23" s="45">
        <f>SUM(F3:F22)</f>
        <v>58.141500000000001</v>
      </c>
      <c r="G23" s="44"/>
      <c r="H23" s="45">
        <f>SUM(H3:H22)</f>
        <v>336.98840000000001</v>
      </c>
      <c r="I23" s="44"/>
      <c r="J23" s="45">
        <f>SUM(J3:J22)</f>
        <v>737.63959999999997</v>
      </c>
      <c r="K23" s="44"/>
      <c r="L23" s="45">
        <f>SUM(L3:L22)</f>
        <v>351.08999999999992</v>
      </c>
      <c r="M23" s="44"/>
      <c r="N23" s="45">
        <f>SUM(N3:N22)</f>
        <v>474.25999999999988</v>
      </c>
      <c r="O23" s="44"/>
      <c r="P23" s="46">
        <f>SUM(P3:P22)</f>
        <v>85.840000000000018</v>
      </c>
    </row>
    <row r="27" spans="2:16" x14ac:dyDescent="0.35">
      <c r="D27" s="51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D6D7-0464-4D07-A4B7-434774656A13}">
  <dimension ref="B1:P23"/>
  <sheetViews>
    <sheetView topLeftCell="A2" workbookViewId="0">
      <selection activeCell="R31" sqref="R31"/>
    </sheetView>
  </sheetViews>
  <sheetFormatPr baseColWidth="10" defaultRowHeight="14.5" x14ac:dyDescent="0.35"/>
  <cols>
    <col min="2" max="2" width="19.26953125" bestFit="1" customWidth="1"/>
    <col min="3" max="3" width="4.81640625" bestFit="1" customWidth="1"/>
    <col min="4" max="4" width="11" bestFit="1" customWidth="1"/>
    <col min="5" max="5" width="4.26953125" bestFit="1" customWidth="1"/>
    <col min="6" max="6" width="6.36328125" bestFit="1" customWidth="1"/>
    <col min="7" max="7" width="4.26953125" bestFit="1" customWidth="1"/>
    <col min="8" max="8" width="6.36328125" bestFit="1" customWidth="1"/>
    <col min="9" max="9" width="4.26953125" bestFit="1" customWidth="1"/>
    <col min="10" max="11" width="7.81640625" bestFit="1" customWidth="1"/>
    <col min="12" max="12" width="6.36328125" bestFit="1" customWidth="1"/>
    <col min="13" max="13" width="6.81640625" bestFit="1" customWidth="1"/>
    <col min="14" max="14" width="6.36328125" bestFit="1" customWidth="1"/>
    <col min="15" max="15" width="6.81640625" bestFit="1" customWidth="1"/>
    <col min="16" max="16" width="6.36328125" bestFit="1" customWidth="1"/>
  </cols>
  <sheetData>
    <row r="1" spans="2:16" ht="15" thickBot="1" x14ac:dyDescent="0.4"/>
    <row r="2" spans="2:16" s="1" customFormat="1" x14ac:dyDescent="0.35">
      <c r="B2" s="6" t="s">
        <v>0</v>
      </c>
      <c r="C2" s="7" t="s">
        <v>1</v>
      </c>
      <c r="D2" s="7" t="s">
        <v>52</v>
      </c>
      <c r="E2" s="7" t="s">
        <v>26</v>
      </c>
      <c r="F2" s="7" t="s">
        <v>1</v>
      </c>
      <c r="G2" s="7" t="s">
        <v>27</v>
      </c>
      <c r="H2" s="7" t="s">
        <v>1</v>
      </c>
      <c r="I2" s="7" t="s">
        <v>28</v>
      </c>
      <c r="J2" s="7" t="s">
        <v>1</v>
      </c>
      <c r="K2" s="7" t="s">
        <v>32</v>
      </c>
      <c r="L2" s="7" t="s">
        <v>1</v>
      </c>
      <c r="M2" s="7" t="s">
        <v>33</v>
      </c>
      <c r="N2" s="7" t="s">
        <v>1</v>
      </c>
      <c r="O2" s="7" t="s">
        <v>34</v>
      </c>
      <c r="P2" s="9" t="s">
        <v>1</v>
      </c>
    </row>
    <row r="3" spans="2:16" x14ac:dyDescent="0.35">
      <c r="B3" s="32" t="s">
        <v>2</v>
      </c>
      <c r="C3" s="42">
        <v>138</v>
      </c>
      <c r="D3" s="48">
        <v>129.72</v>
      </c>
      <c r="E3" s="47">
        <v>0</v>
      </c>
      <c r="F3" s="18">
        <f>D3*E3</f>
        <v>0</v>
      </c>
      <c r="G3" s="47">
        <v>0.46</v>
      </c>
      <c r="H3" s="18">
        <f>D3*G3</f>
        <v>59.671199999999999</v>
      </c>
      <c r="I3" s="47">
        <v>0.54</v>
      </c>
      <c r="J3" s="42">
        <f>D3*I3</f>
        <v>70.0488</v>
      </c>
      <c r="K3" s="4">
        <v>0.16</v>
      </c>
      <c r="L3" s="42">
        <f>C3*K3</f>
        <v>22.080000000000002</v>
      </c>
      <c r="M3" s="4">
        <v>0.28999999999999998</v>
      </c>
      <c r="N3" s="42">
        <f>C3*M3</f>
        <v>40.019999999999996</v>
      </c>
      <c r="O3" s="4">
        <v>0.14000000000000001</v>
      </c>
      <c r="P3" s="43">
        <f>C3*O3</f>
        <v>19.32</v>
      </c>
    </row>
    <row r="4" spans="2:16" x14ac:dyDescent="0.35">
      <c r="B4" s="32" t="s">
        <v>3</v>
      </c>
      <c r="C4" s="42">
        <v>80</v>
      </c>
      <c r="D4" s="48">
        <v>69.599999999999994</v>
      </c>
      <c r="E4" s="47">
        <v>0.15</v>
      </c>
      <c r="F4" s="18">
        <f t="shared" ref="F4:F22" si="0">D4*E4</f>
        <v>10.44</v>
      </c>
      <c r="G4" s="47">
        <v>0.46</v>
      </c>
      <c r="H4" s="18">
        <f t="shared" ref="H4:H22" si="1">D4*G4</f>
        <v>32.015999999999998</v>
      </c>
      <c r="I4" s="47">
        <v>0.4</v>
      </c>
      <c r="J4" s="42">
        <f t="shared" ref="J4:J22" si="2">D4*I4</f>
        <v>27.84</v>
      </c>
      <c r="K4" s="4">
        <v>0.2</v>
      </c>
      <c r="L4" s="42">
        <f t="shared" ref="L4:L22" si="3">C4*K4</f>
        <v>16</v>
      </c>
      <c r="M4" s="4">
        <v>0.21</v>
      </c>
      <c r="N4" s="42">
        <f t="shared" ref="N4:N22" si="4">C4*M4</f>
        <v>16.8</v>
      </c>
      <c r="O4" s="4">
        <v>0.23</v>
      </c>
      <c r="P4" s="43">
        <f t="shared" ref="P4:P22" si="5">C4*O4</f>
        <v>18.400000000000002</v>
      </c>
    </row>
    <row r="5" spans="2:16" x14ac:dyDescent="0.35">
      <c r="B5" s="32" t="s">
        <v>4</v>
      </c>
      <c r="C5" s="42">
        <v>118</v>
      </c>
      <c r="D5" s="48">
        <v>108.56</v>
      </c>
      <c r="E5" s="47">
        <v>0.01</v>
      </c>
      <c r="F5" s="18">
        <f t="shared" si="0"/>
        <v>1.0856000000000001</v>
      </c>
      <c r="G5" s="47">
        <v>0.52</v>
      </c>
      <c r="H5" s="18">
        <f t="shared" si="1"/>
        <v>56.4512</v>
      </c>
      <c r="I5" s="47">
        <v>0.47</v>
      </c>
      <c r="J5" s="42">
        <f t="shared" si="2"/>
        <v>51.023199999999996</v>
      </c>
      <c r="K5" s="4">
        <v>0.2</v>
      </c>
      <c r="L5" s="42">
        <f t="shared" si="3"/>
        <v>23.6</v>
      </c>
      <c r="M5" s="4">
        <v>0.25</v>
      </c>
      <c r="N5" s="42">
        <f t="shared" si="4"/>
        <v>29.5</v>
      </c>
      <c r="O5" s="4">
        <v>0.19</v>
      </c>
      <c r="P5" s="43">
        <f t="shared" si="5"/>
        <v>22.42</v>
      </c>
    </row>
    <row r="6" spans="2:16" x14ac:dyDescent="0.35">
      <c r="B6" s="32" t="s">
        <v>5</v>
      </c>
      <c r="C6" s="42">
        <v>29</v>
      </c>
      <c r="D6" s="48">
        <v>27.259999999999998</v>
      </c>
      <c r="E6" s="47">
        <v>0.03</v>
      </c>
      <c r="F6" s="18">
        <f t="shared" si="0"/>
        <v>0.81779999999999986</v>
      </c>
      <c r="G6" s="47">
        <v>0.74</v>
      </c>
      <c r="H6" s="18">
        <f t="shared" si="1"/>
        <v>20.1724</v>
      </c>
      <c r="I6" s="47">
        <v>0.23</v>
      </c>
      <c r="J6" s="42">
        <f t="shared" si="2"/>
        <v>6.2698</v>
      </c>
      <c r="K6" s="4">
        <v>0.12</v>
      </c>
      <c r="L6" s="42">
        <f t="shared" si="3"/>
        <v>3.48</v>
      </c>
      <c r="M6" s="4">
        <v>0.09</v>
      </c>
      <c r="N6" s="42">
        <f t="shared" si="4"/>
        <v>2.61</v>
      </c>
      <c r="O6" s="4">
        <v>0.41</v>
      </c>
      <c r="P6" s="43">
        <f t="shared" si="5"/>
        <v>11.889999999999999</v>
      </c>
    </row>
    <row r="7" spans="2:16" x14ac:dyDescent="0.35">
      <c r="B7" s="32" t="s">
        <v>6</v>
      </c>
      <c r="C7" s="42">
        <v>198</v>
      </c>
      <c r="D7" s="48">
        <v>170.28</v>
      </c>
      <c r="E7" s="47">
        <v>0.08</v>
      </c>
      <c r="F7" s="18">
        <f t="shared" si="0"/>
        <v>13.622400000000001</v>
      </c>
      <c r="G7" s="47">
        <v>0.44</v>
      </c>
      <c r="H7" s="18">
        <f t="shared" si="1"/>
        <v>74.923199999999994</v>
      </c>
      <c r="I7" s="47">
        <v>0.48</v>
      </c>
      <c r="J7" s="42">
        <f t="shared" si="2"/>
        <v>81.734399999999994</v>
      </c>
      <c r="K7" s="4">
        <v>0.26</v>
      </c>
      <c r="L7" s="42">
        <f t="shared" si="3"/>
        <v>51.480000000000004</v>
      </c>
      <c r="M7" s="4">
        <v>0.21</v>
      </c>
      <c r="N7" s="42">
        <f t="shared" si="4"/>
        <v>41.58</v>
      </c>
      <c r="O7" s="4">
        <v>0.17</v>
      </c>
      <c r="P7" s="43">
        <f t="shared" si="5"/>
        <v>33.660000000000004</v>
      </c>
    </row>
    <row r="8" spans="2:16" x14ac:dyDescent="0.35">
      <c r="B8" s="32" t="s">
        <v>7</v>
      </c>
      <c r="C8" s="42">
        <v>43</v>
      </c>
      <c r="D8" s="48">
        <v>33.11</v>
      </c>
      <c r="E8" s="47">
        <v>0.14000000000000001</v>
      </c>
      <c r="F8" s="18">
        <f t="shared" si="0"/>
        <v>4.6354000000000006</v>
      </c>
      <c r="G8" s="47">
        <v>0.74</v>
      </c>
      <c r="H8" s="18">
        <f t="shared" si="1"/>
        <v>24.5014</v>
      </c>
      <c r="I8" s="47">
        <v>0.12</v>
      </c>
      <c r="J8" s="42">
        <f t="shared" si="2"/>
        <v>3.9731999999999998</v>
      </c>
      <c r="K8" s="4">
        <v>0.3</v>
      </c>
      <c r="L8" s="42">
        <f t="shared" si="3"/>
        <v>12.9</v>
      </c>
      <c r="M8" s="4">
        <v>0.05</v>
      </c>
      <c r="N8" s="42">
        <f t="shared" si="4"/>
        <v>2.15</v>
      </c>
      <c r="O8" s="4">
        <v>0.45</v>
      </c>
      <c r="P8" s="43">
        <f t="shared" si="5"/>
        <v>19.350000000000001</v>
      </c>
    </row>
    <row r="9" spans="2:16" x14ac:dyDescent="0.35">
      <c r="B9" s="32" t="s">
        <v>8</v>
      </c>
      <c r="C9" s="42">
        <v>40</v>
      </c>
      <c r="D9" s="48">
        <v>36</v>
      </c>
      <c r="E9" s="47">
        <v>0</v>
      </c>
      <c r="F9" s="18">
        <f t="shared" si="0"/>
        <v>0</v>
      </c>
      <c r="G9" s="47">
        <v>0.09</v>
      </c>
      <c r="H9" s="18">
        <f t="shared" si="1"/>
        <v>3.2399999999999998</v>
      </c>
      <c r="I9" s="47">
        <v>0.91</v>
      </c>
      <c r="J9" s="42">
        <f t="shared" si="2"/>
        <v>32.76</v>
      </c>
      <c r="K9" s="4">
        <v>0.22</v>
      </c>
      <c r="L9" s="42">
        <f t="shared" si="3"/>
        <v>8.8000000000000007</v>
      </c>
      <c r="M9" s="4">
        <v>0.41</v>
      </c>
      <c r="N9" s="42">
        <f t="shared" si="4"/>
        <v>16.399999999999999</v>
      </c>
      <c r="O9" s="4">
        <v>0</v>
      </c>
      <c r="P9" s="43">
        <f t="shared" si="5"/>
        <v>0</v>
      </c>
    </row>
    <row r="10" spans="2:16" x14ac:dyDescent="0.35">
      <c r="B10" s="32" t="s">
        <v>9</v>
      </c>
      <c r="C10" s="42">
        <v>155</v>
      </c>
      <c r="D10" s="48">
        <v>96.1</v>
      </c>
      <c r="E10" s="47">
        <v>0.15</v>
      </c>
      <c r="F10" s="18">
        <f t="shared" si="0"/>
        <v>14.414999999999999</v>
      </c>
      <c r="G10" s="47">
        <v>0.44</v>
      </c>
      <c r="H10" s="18">
        <f t="shared" si="1"/>
        <v>42.283999999999999</v>
      </c>
      <c r="I10" s="47">
        <v>0.41</v>
      </c>
      <c r="J10" s="42">
        <f t="shared" si="2"/>
        <v>39.400999999999996</v>
      </c>
      <c r="K10" s="4">
        <v>0.48</v>
      </c>
      <c r="L10" s="42">
        <f t="shared" si="3"/>
        <v>74.399999999999991</v>
      </c>
      <c r="M10" s="4">
        <v>0.12</v>
      </c>
      <c r="N10" s="42">
        <f t="shared" si="4"/>
        <v>18.599999999999998</v>
      </c>
      <c r="O10" s="4">
        <v>0.08</v>
      </c>
      <c r="P10" s="43">
        <f t="shared" si="5"/>
        <v>12.4</v>
      </c>
    </row>
    <row r="11" spans="2:16" x14ac:dyDescent="0.35">
      <c r="B11" s="32" t="s">
        <v>10</v>
      </c>
      <c r="C11" s="42">
        <v>80</v>
      </c>
      <c r="D11" s="48">
        <v>66.399999999999991</v>
      </c>
      <c r="E11" s="47">
        <v>0.09</v>
      </c>
      <c r="F11" s="18">
        <f t="shared" si="0"/>
        <v>5.9759999999999991</v>
      </c>
      <c r="G11" s="47">
        <v>0.42</v>
      </c>
      <c r="H11" s="18">
        <f t="shared" si="1"/>
        <v>27.887999999999995</v>
      </c>
      <c r="I11" s="47">
        <v>0.49</v>
      </c>
      <c r="J11" s="42">
        <f t="shared" si="2"/>
        <v>32.535999999999994</v>
      </c>
      <c r="K11" s="4">
        <v>0.27</v>
      </c>
      <c r="L11" s="42">
        <f t="shared" si="3"/>
        <v>21.6</v>
      </c>
      <c r="M11" s="4">
        <v>0.31</v>
      </c>
      <c r="N11" s="42">
        <f t="shared" si="4"/>
        <v>24.8</v>
      </c>
      <c r="O11" s="4">
        <v>0.15</v>
      </c>
      <c r="P11" s="43">
        <f t="shared" si="5"/>
        <v>12</v>
      </c>
    </row>
    <row r="12" spans="2:16" x14ac:dyDescent="0.35">
      <c r="B12" s="32" t="s">
        <v>11</v>
      </c>
      <c r="C12" s="42">
        <v>31</v>
      </c>
      <c r="D12" s="48">
        <v>21.7</v>
      </c>
      <c r="E12" s="47">
        <v>0.13</v>
      </c>
      <c r="F12" s="18">
        <f t="shared" si="0"/>
        <v>2.8210000000000002</v>
      </c>
      <c r="G12" s="47">
        <v>0.53</v>
      </c>
      <c r="H12" s="18">
        <f t="shared" si="1"/>
        <v>11.500999999999999</v>
      </c>
      <c r="I12" s="47">
        <v>0.34</v>
      </c>
      <c r="J12" s="42">
        <f t="shared" si="2"/>
        <v>7.3780000000000001</v>
      </c>
      <c r="K12" s="4">
        <v>0.38</v>
      </c>
      <c r="L12" s="42">
        <f t="shared" si="3"/>
        <v>11.78</v>
      </c>
      <c r="M12" s="4">
        <v>0.14000000000000001</v>
      </c>
      <c r="N12" s="42">
        <f t="shared" si="4"/>
        <v>4.3400000000000007</v>
      </c>
      <c r="O12" s="4">
        <v>0.12</v>
      </c>
      <c r="P12" s="43">
        <f t="shared" si="5"/>
        <v>3.7199999999999998</v>
      </c>
    </row>
    <row r="13" spans="2:16" x14ac:dyDescent="0.35">
      <c r="B13" s="32" t="s">
        <v>12</v>
      </c>
      <c r="C13" s="42">
        <v>36</v>
      </c>
      <c r="D13" s="48">
        <f>C13*0.97</f>
        <v>34.92</v>
      </c>
      <c r="E13" s="47">
        <v>7.0000000000000007E-2</v>
      </c>
      <c r="F13" s="18">
        <f t="shared" si="0"/>
        <v>2.4444000000000004</v>
      </c>
      <c r="G13" s="47">
        <v>0.26</v>
      </c>
      <c r="H13" s="18">
        <f t="shared" si="1"/>
        <v>9.0792000000000002</v>
      </c>
      <c r="I13" s="47">
        <v>0.67</v>
      </c>
      <c r="J13" s="42">
        <f t="shared" si="2"/>
        <v>23.396400000000003</v>
      </c>
      <c r="K13" s="4">
        <v>0.12</v>
      </c>
      <c r="L13" s="42">
        <f t="shared" si="3"/>
        <v>4.32</v>
      </c>
      <c r="M13" s="4">
        <v>0.52</v>
      </c>
      <c r="N13" s="42">
        <f t="shared" si="4"/>
        <v>18.72</v>
      </c>
      <c r="O13" s="4">
        <v>0.15</v>
      </c>
      <c r="P13" s="43">
        <f t="shared" si="5"/>
        <v>5.3999999999999995</v>
      </c>
    </row>
    <row r="14" spans="2:16" x14ac:dyDescent="0.35">
      <c r="B14" s="32" t="s">
        <v>13</v>
      </c>
      <c r="C14" s="42">
        <v>40</v>
      </c>
      <c r="D14" s="48">
        <v>35.6</v>
      </c>
      <c r="E14" s="47">
        <v>0.01</v>
      </c>
      <c r="F14" s="18">
        <f t="shared" si="0"/>
        <v>0.35600000000000004</v>
      </c>
      <c r="G14" s="47">
        <v>0.23</v>
      </c>
      <c r="H14" s="18">
        <f t="shared" si="1"/>
        <v>8.1880000000000006</v>
      </c>
      <c r="I14" s="47">
        <v>0.76</v>
      </c>
      <c r="J14" s="42">
        <f t="shared" si="2"/>
        <v>27.056000000000001</v>
      </c>
      <c r="K14" s="4">
        <v>0.2</v>
      </c>
      <c r="L14" s="42">
        <f t="shared" si="3"/>
        <v>8</v>
      </c>
      <c r="M14" s="4">
        <v>0.45</v>
      </c>
      <c r="N14" s="42">
        <f t="shared" si="4"/>
        <v>18</v>
      </c>
      <c r="O14" s="4">
        <v>0.04</v>
      </c>
      <c r="P14" s="43">
        <f t="shared" si="5"/>
        <v>1.6</v>
      </c>
    </row>
    <row r="15" spans="2:16" x14ac:dyDescent="0.35">
      <c r="B15" s="32" t="s">
        <v>14</v>
      </c>
      <c r="C15" s="42">
        <v>35</v>
      </c>
      <c r="D15" s="48">
        <v>23.1</v>
      </c>
      <c r="E15" s="47">
        <v>0.11</v>
      </c>
      <c r="F15" s="18">
        <f t="shared" si="0"/>
        <v>2.5410000000000004</v>
      </c>
      <c r="G15" s="47">
        <v>0.75</v>
      </c>
      <c r="H15" s="18">
        <f t="shared" si="1"/>
        <v>17.325000000000003</v>
      </c>
      <c r="I15" s="47">
        <v>0.14000000000000001</v>
      </c>
      <c r="J15" s="42">
        <f t="shared" si="2"/>
        <v>3.2340000000000004</v>
      </c>
      <c r="K15" s="4">
        <v>0.49</v>
      </c>
      <c r="L15" s="42">
        <f t="shared" si="3"/>
        <v>17.149999999999999</v>
      </c>
      <c r="M15" s="4">
        <v>0.1</v>
      </c>
      <c r="N15" s="42">
        <f t="shared" si="4"/>
        <v>3.5</v>
      </c>
      <c r="O15" s="4">
        <v>0.2</v>
      </c>
      <c r="P15" s="43">
        <f t="shared" si="5"/>
        <v>7</v>
      </c>
    </row>
    <row r="16" spans="2:16" x14ac:dyDescent="0.35">
      <c r="B16" s="32" t="s">
        <v>15</v>
      </c>
      <c r="C16" s="42">
        <v>34</v>
      </c>
      <c r="D16" s="48">
        <v>25.5</v>
      </c>
      <c r="E16" s="47">
        <v>0.1</v>
      </c>
      <c r="F16" s="18">
        <f t="shared" si="0"/>
        <v>2.5500000000000003</v>
      </c>
      <c r="G16" s="47">
        <v>0.64</v>
      </c>
      <c r="H16" s="18">
        <f t="shared" si="1"/>
        <v>16.32</v>
      </c>
      <c r="I16" s="47">
        <v>0.26</v>
      </c>
      <c r="J16" s="42">
        <f t="shared" si="2"/>
        <v>6.63</v>
      </c>
      <c r="K16" s="4">
        <v>0.4</v>
      </c>
      <c r="L16" s="42">
        <f t="shared" si="3"/>
        <v>13.600000000000001</v>
      </c>
      <c r="M16" s="4">
        <v>0.09</v>
      </c>
      <c r="N16" s="42">
        <f t="shared" si="4"/>
        <v>3.06</v>
      </c>
      <c r="O16" s="4">
        <v>0.15</v>
      </c>
      <c r="P16" s="43">
        <f t="shared" si="5"/>
        <v>5.0999999999999996</v>
      </c>
    </row>
    <row r="17" spans="2:16" x14ac:dyDescent="0.35">
      <c r="B17" s="32" t="s">
        <v>16</v>
      </c>
      <c r="C17" s="42">
        <v>27</v>
      </c>
      <c r="D17" s="49">
        <f>C17*0.71</f>
        <v>19.169999999999998</v>
      </c>
      <c r="E17" s="47">
        <v>0.32</v>
      </c>
      <c r="F17" s="18">
        <f t="shared" si="0"/>
        <v>6.1343999999999994</v>
      </c>
      <c r="G17" s="47">
        <v>0.25</v>
      </c>
      <c r="H17" s="18">
        <f t="shared" si="1"/>
        <v>4.7924999999999995</v>
      </c>
      <c r="I17" s="47">
        <v>0.43</v>
      </c>
      <c r="J17" s="42">
        <f t="shared" si="2"/>
        <v>8.2430999999999983</v>
      </c>
      <c r="K17" s="4">
        <v>0.3</v>
      </c>
      <c r="L17" s="42">
        <f t="shared" si="3"/>
        <v>8.1</v>
      </c>
      <c r="M17" s="4">
        <v>0.23</v>
      </c>
      <c r="N17" s="42">
        <f t="shared" si="4"/>
        <v>6.21</v>
      </c>
      <c r="O17" s="4">
        <v>0.14000000000000001</v>
      </c>
      <c r="P17" s="43">
        <f t="shared" si="5"/>
        <v>3.7800000000000002</v>
      </c>
    </row>
    <row r="18" spans="2:16" x14ac:dyDescent="0.35">
      <c r="B18" s="32" t="s">
        <v>24</v>
      </c>
      <c r="C18" s="42">
        <v>70</v>
      </c>
      <c r="D18" s="48">
        <v>61.6</v>
      </c>
      <c r="E18" s="47">
        <v>7.0000000000000007E-2</v>
      </c>
      <c r="F18" s="18">
        <f t="shared" si="0"/>
        <v>4.3120000000000003</v>
      </c>
      <c r="G18" s="47">
        <v>0.76</v>
      </c>
      <c r="H18" s="18">
        <f t="shared" si="1"/>
        <v>46.816000000000003</v>
      </c>
      <c r="I18" s="47">
        <v>0.17</v>
      </c>
      <c r="J18" s="42">
        <f t="shared" si="2"/>
        <v>10.472000000000001</v>
      </c>
      <c r="K18" s="4">
        <v>0.21</v>
      </c>
      <c r="L18" s="42">
        <f t="shared" si="3"/>
        <v>14.7</v>
      </c>
      <c r="M18" s="4">
        <v>0.06</v>
      </c>
      <c r="N18" s="42">
        <f t="shared" si="4"/>
        <v>4.2</v>
      </c>
      <c r="O18" s="4">
        <v>0.45</v>
      </c>
      <c r="P18" s="43">
        <f t="shared" si="5"/>
        <v>31.5</v>
      </c>
    </row>
    <row r="19" spans="2:16" x14ac:dyDescent="0.35">
      <c r="B19" s="32" t="s">
        <v>25</v>
      </c>
      <c r="C19" s="42">
        <v>68</v>
      </c>
      <c r="D19" s="48">
        <v>53.04</v>
      </c>
      <c r="E19" s="47">
        <v>0.12</v>
      </c>
      <c r="F19" s="18">
        <f t="shared" si="0"/>
        <v>6.3647999999999998</v>
      </c>
      <c r="G19" s="47">
        <v>0.86</v>
      </c>
      <c r="H19" s="18">
        <f t="shared" si="1"/>
        <v>45.614399999999996</v>
      </c>
      <c r="I19" s="47">
        <v>0.02</v>
      </c>
      <c r="J19" s="42">
        <f t="shared" si="2"/>
        <v>1.0608</v>
      </c>
      <c r="K19" s="4">
        <v>0.46</v>
      </c>
      <c r="L19" s="42">
        <f t="shared" si="3"/>
        <v>31.28</v>
      </c>
      <c r="M19" s="4">
        <v>0</v>
      </c>
      <c r="N19" s="42">
        <f t="shared" si="4"/>
        <v>0</v>
      </c>
      <c r="O19" s="4">
        <v>0.32</v>
      </c>
      <c r="P19" s="43">
        <f t="shared" si="5"/>
        <v>21.76</v>
      </c>
    </row>
    <row r="20" spans="2:16" x14ac:dyDescent="0.35">
      <c r="B20" s="32" t="s">
        <v>17</v>
      </c>
      <c r="C20" s="42">
        <v>56</v>
      </c>
      <c r="D20" s="48">
        <v>35.840000000000003</v>
      </c>
      <c r="E20" s="47">
        <v>0.25</v>
      </c>
      <c r="F20" s="18">
        <f t="shared" si="0"/>
        <v>8.9600000000000009</v>
      </c>
      <c r="G20" s="47">
        <v>0.7</v>
      </c>
      <c r="H20" s="18">
        <f t="shared" si="1"/>
        <v>25.088000000000001</v>
      </c>
      <c r="I20" s="47">
        <v>0.05</v>
      </c>
      <c r="J20" s="42">
        <f t="shared" si="2"/>
        <v>1.7920000000000003</v>
      </c>
      <c r="K20" s="4">
        <v>0.49</v>
      </c>
      <c r="L20" s="42">
        <f t="shared" si="3"/>
        <v>27.439999999999998</v>
      </c>
      <c r="M20" s="4">
        <v>0.05</v>
      </c>
      <c r="N20" s="42">
        <f t="shared" si="4"/>
        <v>2.8000000000000003</v>
      </c>
      <c r="O20" s="4">
        <v>0.24</v>
      </c>
      <c r="P20" s="43">
        <f t="shared" si="5"/>
        <v>13.44</v>
      </c>
    </row>
    <row r="21" spans="2:16" x14ac:dyDescent="0.35">
      <c r="B21" s="32" t="s">
        <v>18</v>
      </c>
      <c r="C21" s="42">
        <v>38</v>
      </c>
      <c r="D21" s="48">
        <v>21.28</v>
      </c>
      <c r="E21" s="47">
        <v>0.14000000000000001</v>
      </c>
      <c r="F21" s="18">
        <f t="shared" si="0"/>
        <v>2.9792000000000005</v>
      </c>
      <c r="G21" s="47">
        <v>0.85</v>
      </c>
      <c r="H21" s="18">
        <f t="shared" si="1"/>
        <v>18.088000000000001</v>
      </c>
      <c r="I21" s="47">
        <v>0.01</v>
      </c>
      <c r="J21" s="42">
        <f t="shared" si="2"/>
        <v>0.21280000000000002</v>
      </c>
      <c r="K21" s="4">
        <v>0.53</v>
      </c>
      <c r="L21" s="42">
        <f t="shared" si="3"/>
        <v>20.14</v>
      </c>
      <c r="M21" s="4">
        <v>0.01</v>
      </c>
      <c r="N21" s="42">
        <f t="shared" si="4"/>
        <v>0.38</v>
      </c>
      <c r="O21" s="4">
        <v>0.17</v>
      </c>
      <c r="P21" s="43">
        <f t="shared" si="5"/>
        <v>6.4600000000000009</v>
      </c>
    </row>
    <row r="22" spans="2:16" x14ac:dyDescent="0.35">
      <c r="B22" s="32" t="s">
        <v>19</v>
      </c>
      <c r="C22" s="42">
        <v>47</v>
      </c>
      <c r="D22" s="48">
        <v>28.2</v>
      </c>
      <c r="E22" s="47">
        <v>0.35</v>
      </c>
      <c r="F22" s="18">
        <f t="shared" si="0"/>
        <v>9.8699999999999992</v>
      </c>
      <c r="G22" s="47">
        <v>0.35</v>
      </c>
      <c r="H22" s="18">
        <f t="shared" si="1"/>
        <v>9.8699999999999992</v>
      </c>
      <c r="I22" s="47">
        <v>0.3</v>
      </c>
      <c r="J22" s="42">
        <f t="shared" si="2"/>
        <v>8.4599999999999991</v>
      </c>
      <c r="K22" s="4">
        <v>0.42</v>
      </c>
      <c r="L22" s="42">
        <f t="shared" si="3"/>
        <v>19.739999999999998</v>
      </c>
      <c r="M22" s="4">
        <v>0.12</v>
      </c>
      <c r="N22" s="42">
        <f t="shared" si="4"/>
        <v>5.64</v>
      </c>
      <c r="O22" s="4">
        <v>7.0000000000000007E-2</v>
      </c>
      <c r="P22" s="43">
        <f t="shared" si="5"/>
        <v>3.2900000000000005</v>
      </c>
    </row>
    <row r="23" spans="2:16" s="13" customFormat="1" ht="15" thickBot="1" x14ac:dyDescent="0.4">
      <c r="B23" s="27" t="s">
        <v>23</v>
      </c>
      <c r="C23" s="44">
        <v>1363</v>
      </c>
      <c r="D23" s="45">
        <f>SUM(D3:D22)</f>
        <v>1096.98</v>
      </c>
      <c r="E23" s="44"/>
      <c r="F23" s="45">
        <f>SUM(F3:F22)</f>
        <v>100.325</v>
      </c>
      <c r="G23" s="44"/>
      <c r="H23" s="45">
        <f>SUM(H3:H22)</f>
        <v>553.82949999999994</v>
      </c>
      <c r="I23" s="44"/>
      <c r="J23" s="45">
        <f>SUM(J3:J22)</f>
        <v>443.52149999999995</v>
      </c>
      <c r="K23" s="44"/>
      <c r="L23" s="45">
        <f>SUM(L3:L22)</f>
        <v>410.59</v>
      </c>
      <c r="M23" s="44"/>
      <c r="N23" s="45">
        <f>SUM(N3:N22)</f>
        <v>259.31</v>
      </c>
      <c r="O23" s="44"/>
      <c r="P23" s="46">
        <f>SUM(P3:P22)</f>
        <v>252.48999999999998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741C-C5F6-46FF-ADCD-E3FAB0F4F069}">
  <dimension ref="B2:R66"/>
  <sheetViews>
    <sheetView tabSelected="1" topLeftCell="A5" zoomScale="82" workbookViewId="0">
      <selection activeCell="K17" sqref="K17"/>
    </sheetView>
  </sheetViews>
  <sheetFormatPr baseColWidth="10" defaultRowHeight="14.5" x14ac:dyDescent="0.35"/>
  <cols>
    <col min="2" max="2" width="10.26953125" bestFit="1" customWidth="1"/>
    <col min="3" max="3" width="17.81640625" bestFit="1" customWidth="1"/>
    <col min="4" max="4" width="13.36328125" bestFit="1" customWidth="1"/>
    <col min="9" max="9" width="15.54296875" bestFit="1" customWidth="1"/>
    <col min="10" max="10" width="13.36328125" bestFit="1" customWidth="1"/>
    <col min="11" max="11" width="15.36328125" bestFit="1" customWidth="1"/>
    <col min="13" max="13" width="12.6328125" bestFit="1" customWidth="1"/>
    <col min="20" max="20" width="11.36328125" bestFit="1" customWidth="1"/>
    <col min="21" max="21" width="10.90625" customWidth="1"/>
  </cols>
  <sheetData>
    <row r="2" spans="2:18" ht="14.5" customHeight="1" x14ac:dyDescent="0.35">
      <c r="B2" s="52" t="s">
        <v>47</v>
      </c>
      <c r="C2" s="52"/>
      <c r="D2" s="52"/>
      <c r="E2" s="52"/>
      <c r="F2" s="52"/>
      <c r="G2" s="52"/>
      <c r="H2" s="52"/>
      <c r="I2" s="52"/>
      <c r="J2" s="52"/>
      <c r="M2" s="51"/>
    </row>
    <row r="3" spans="2:18" ht="14.5" customHeight="1" thickBot="1" x14ac:dyDescent="0.4">
      <c r="B3" s="52"/>
      <c r="C3" s="52"/>
      <c r="D3" s="52"/>
      <c r="E3" s="52"/>
      <c r="F3" s="52"/>
      <c r="G3" s="52"/>
      <c r="H3" s="52"/>
      <c r="I3" s="52"/>
      <c r="J3" s="52"/>
      <c r="M3" s="55"/>
      <c r="N3" s="55"/>
      <c r="O3" s="55"/>
      <c r="P3" s="55"/>
      <c r="Q3" s="55"/>
      <c r="R3" s="51"/>
    </row>
    <row r="4" spans="2:18" s="12" customFormat="1" x14ac:dyDescent="0.35">
      <c r="B4" s="6"/>
      <c r="C4" s="7" t="s">
        <v>31</v>
      </c>
      <c r="D4" s="7" t="s">
        <v>40</v>
      </c>
      <c r="E4" s="7" t="s">
        <v>26</v>
      </c>
      <c r="F4" s="7" t="s">
        <v>41</v>
      </c>
      <c r="G4" s="7" t="s">
        <v>27</v>
      </c>
      <c r="H4" s="7" t="s">
        <v>42</v>
      </c>
      <c r="I4" s="7" t="s">
        <v>28</v>
      </c>
      <c r="J4" s="7" t="s">
        <v>38</v>
      </c>
      <c r="K4" s="9" t="s">
        <v>50</v>
      </c>
      <c r="M4" s="56"/>
      <c r="N4" s="56"/>
      <c r="O4" s="56"/>
      <c r="P4" s="56"/>
      <c r="Q4" s="56"/>
    </row>
    <row r="5" spans="2:18" x14ac:dyDescent="0.35">
      <c r="B5" s="26" t="s">
        <v>20</v>
      </c>
      <c r="C5" s="18">
        <v>1095.9900000000002</v>
      </c>
      <c r="D5" s="4">
        <v>0.80410124724871623</v>
      </c>
      <c r="E5" s="18">
        <v>41.914899999999996</v>
      </c>
      <c r="F5" s="4">
        <f>E5/1363</f>
        <v>3.0751944240645632E-2</v>
      </c>
      <c r="G5" s="18">
        <v>496.41060000000004</v>
      </c>
      <c r="H5" s="4">
        <f>G5/1363</f>
        <v>0.36420440205429205</v>
      </c>
      <c r="I5" s="18">
        <v>559.34749999999997</v>
      </c>
      <c r="J5" s="4">
        <f>I5/1363</f>
        <v>0.41037967718268525</v>
      </c>
      <c r="K5" s="19">
        <f>G5+I5</f>
        <v>1055.7581</v>
      </c>
      <c r="M5" s="33"/>
      <c r="N5" s="17"/>
      <c r="O5" s="17"/>
      <c r="P5" s="17"/>
      <c r="Q5" s="17"/>
    </row>
    <row r="6" spans="2:18" x14ac:dyDescent="0.35">
      <c r="B6" s="26" t="s">
        <v>29</v>
      </c>
      <c r="C6" s="18">
        <v>1036.9799999999998</v>
      </c>
      <c r="D6" s="4">
        <v>0.7608070432868671</v>
      </c>
      <c r="E6" s="18">
        <v>128.7456</v>
      </c>
      <c r="F6" s="4">
        <f t="shared" ref="F6:F8" si="0">E6/1363</f>
        <v>9.4457520176082166E-2</v>
      </c>
      <c r="G6" s="18">
        <v>879.23819999999978</v>
      </c>
      <c r="H6" s="4">
        <f t="shared" ref="H6:H8" si="1">G6/1363</f>
        <v>0.64507571533382224</v>
      </c>
      <c r="I6" s="18">
        <v>28.401199999999996</v>
      </c>
      <c r="J6" s="4">
        <f t="shared" ref="J6:J8" si="2">I6/1363</f>
        <v>2.0837270726338956E-2</v>
      </c>
      <c r="K6" s="19">
        <f t="shared" ref="K6:K8" si="3">G6+I6</f>
        <v>907.6393999999998</v>
      </c>
      <c r="M6" s="33"/>
      <c r="N6" s="17"/>
      <c r="O6" s="17"/>
      <c r="P6" s="17"/>
      <c r="Q6" s="17"/>
    </row>
    <row r="7" spans="2:18" x14ac:dyDescent="0.35">
      <c r="B7" s="26" t="s">
        <v>21</v>
      </c>
      <c r="C7" s="18">
        <v>1134.1799999999996</v>
      </c>
      <c r="D7" s="4">
        <f>C7/1363</f>
        <v>0.83212032281731441</v>
      </c>
      <c r="E7" s="18">
        <v>58.14</v>
      </c>
      <c r="F7" s="4">
        <f t="shared" si="0"/>
        <v>4.2655906089508436E-2</v>
      </c>
      <c r="G7" s="18">
        <v>336.98840000000001</v>
      </c>
      <c r="H7" s="4">
        <f t="shared" si="1"/>
        <v>0.2472402054292003</v>
      </c>
      <c r="I7" s="18">
        <v>737.63959999999997</v>
      </c>
      <c r="J7" s="4">
        <f t="shared" si="2"/>
        <v>0.54118826118855468</v>
      </c>
      <c r="K7" s="19">
        <f t="shared" si="3"/>
        <v>1074.6279999999999</v>
      </c>
      <c r="M7" s="33"/>
      <c r="N7" s="17"/>
      <c r="O7" s="17"/>
      <c r="P7" s="17"/>
      <c r="Q7" s="17"/>
    </row>
    <row r="8" spans="2:18" ht="15" thickBot="1" x14ac:dyDescent="0.4">
      <c r="B8" s="27" t="s">
        <v>22</v>
      </c>
      <c r="C8" s="20">
        <v>1096.98</v>
      </c>
      <c r="D8" s="5">
        <f>C8/1363</f>
        <v>0.80482758620689654</v>
      </c>
      <c r="E8" s="20">
        <v>100.33</v>
      </c>
      <c r="F8" s="4">
        <f t="shared" si="0"/>
        <v>7.36096845194424E-2</v>
      </c>
      <c r="G8" s="20">
        <v>553.83000000000004</v>
      </c>
      <c r="H8" s="4">
        <f t="shared" si="1"/>
        <v>0.4063316214233309</v>
      </c>
      <c r="I8" s="20">
        <v>443.52149999999995</v>
      </c>
      <c r="J8" s="4">
        <f t="shared" si="2"/>
        <v>0.32540095377842987</v>
      </c>
      <c r="K8" s="21">
        <f t="shared" si="3"/>
        <v>997.35149999999999</v>
      </c>
      <c r="M8" s="33"/>
      <c r="N8" s="17"/>
      <c r="O8" s="17"/>
      <c r="P8" s="17"/>
      <c r="Q8" s="17"/>
    </row>
    <row r="9" spans="2:18" ht="15" thickBot="1" x14ac:dyDescent="0.4">
      <c r="N9" s="50"/>
    </row>
    <row r="10" spans="2:18" s="12" customFormat="1" x14ac:dyDescent="0.35">
      <c r="B10" s="3"/>
      <c r="C10" s="8" t="s">
        <v>37</v>
      </c>
      <c r="D10" s="7" t="s">
        <v>46</v>
      </c>
      <c r="E10" s="8" t="s">
        <v>33</v>
      </c>
      <c r="F10" s="8" t="s">
        <v>38</v>
      </c>
      <c r="G10" s="7" t="s">
        <v>34</v>
      </c>
      <c r="H10" s="8" t="s">
        <v>39</v>
      </c>
      <c r="I10" s="8" t="s">
        <v>35</v>
      </c>
      <c r="J10" s="9" t="s">
        <v>36</v>
      </c>
    </row>
    <row r="11" spans="2:18" x14ac:dyDescent="0.35">
      <c r="B11" s="26" t="s">
        <v>20</v>
      </c>
      <c r="C11" s="4">
        <v>0.29862802641232572</v>
      </c>
      <c r="D11" s="29">
        <v>407.03</v>
      </c>
      <c r="E11" s="18">
        <v>370.24999999999994</v>
      </c>
      <c r="F11" s="4">
        <f>E11/1363</f>
        <v>0.27164343360234772</v>
      </c>
      <c r="G11" s="29">
        <v>183.05</v>
      </c>
      <c r="H11" s="4">
        <f>G11/1363</f>
        <v>0.1342993396918562</v>
      </c>
      <c r="I11" s="18">
        <v>553.29999999999995</v>
      </c>
      <c r="J11" s="14">
        <v>0.6691668172781492</v>
      </c>
    </row>
    <row r="12" spans="2:18" x14ac:dyDescent="0.35">
      <c r="B12" s="26" t="s">
        <v>29</v>
      </c>
      <c r="C12" s="4">
        <v>0.36570799706529716</v>
      </c>
      <c r="D12" s="29">
        <v>498.46000000000004</v>
      </c>
      <c r="E12" s="18">
        <v>23.699999999999996</v>
      </c>
      <c r="F12" s="4">
        <f t="shared" ref="F12:F14" si="4">E12/1363</f>
        <v>1.7388114453411589E-2</v>
      </c>
      <c r="G12" s="29">
        <v>465.29</v>
      </c>
      <c r="H12" s="4">
        <f t="shared" ref="H12:H14" si="5">G12/1363</f>
        <v>0.34137197358767424</v>
      </c>
      <c r="I12" s="18">
        <v>488.99</v>
      </c>
      <c r="J12" s="14">
        <v>4.8467248818994245E-2</v>
      </c>
      <c r="N12" s="51"/>
    </row>
    <row r="13" spans="2:18" x14ac:dyDescent="0.35">
      <c r="B13" s="26" t="s">
        <v>21</v>
      </c>
      <c r="C13" s="4">
        <f>D13/1363</f>
        <v>0.25758620689655165</v>
      </c>
      <c r="D13" s="29">
        <v>351.08999999999992</v>
      </c>
      <c r="E13" s="18">
        <v>474.25999999999988</v>
      </c>
      <c r="F13" s="4">
        <f t="shared" si="4"/>
        <v>0.34795304475421857</v>
      </c>
      <c r="G13" s="29">
        <v>85.840000000000018</v>
      </c>
      <c r="H13" s="4">
        <f t="shared" si="5"/>
        <v>6.2978723404255338E-2</v>
      </c>
      <c r="I13" s="18">
        <f>E13+G13</f>
        <v>560.09999999999991</v>
      </c>
      <c r="J13" s="14">
        <f>E13/I13</f>
        <v>0.84674165327620055</v>
      </c>
    </row>
    <row r="14" spans="2:18" ht="15" thickBot="1" x14ac:dyDescent="0.4">
      <c r="B14" s="27" t="s">
        <v>22</v>
      </c>
      <c r="C14" s="5">
        <f>D14/1363</f>
        <v>0.30123991195891414</v>
      </c>
      <c r="D14" s="31">
        <v>410.59</v>
      </c>
      <c r="E14" s="20">
        <v>259.31</v>
      </c>
      <c r="F14" s="4">
        <f t="shared" si="4"/>
        <v>0.19024944974321351</v>
      </c>
      <c r="G14" s="31">
        <v>252.48999999999998</v>
      </c>
      <c r="H14" s="4">
        <f t="shared" si="5"/>
        <v>0.18524578136463682</v>
      </c>
      <c r="I14" s="20">
        <f>E14+G14</f>
        <v>511.79999999999995</v>
      </c>
      <c r="J14" s="15">
        <f>E14/I14</f>
        <v>0.50666275889019152</v>
      </c>
      <c r="N14" s="51"/>
    </row>
    <row r="15" spans="2:18" ht="15" thickBot="1" x14ac:dyDescent="0.4">
      <c r="G15" s="41"/>
      <c r="H15" s="41"/>
      <c r="I15" s="41"/>
      <c r="J15" s="41"/>
    </row>
    <row r="16" spans="2:18" s="12" customFormat="1" x14ac:dyDescent="0.35">
      <c r="B16" s="3"/>
      <c r="C16" s="7" t="s">
        <v>54</v>
      </c>
      <c r="D16" s="7" t="s">
        <v>53</v>
      </c>
      <c r="E16" s="7" t="s">
        <v>55</v>
      </c>
      <c r="F16" s="9"/>
      <c r="G16" s="40"/>
      <c r="H16" s="3"/>
      <c r="I16" s="7" t="s">
        <v>51</v>
      </c>
      <c r="J16" s="7" t="s">
        <v>56</v>
      </c>
      <c r="K16" s="7" t="s">
        <v>57</v>
      </c>
      <c r="L16" s="9"/>
    </row>
    <row r="17" spans="2:12" x14ac:dyDescent="0.35">
      <c r="B17" s="26" t="s">
        <v>20</v>
      </c>
      <c r="C17" s="18">
        <v>1095.9900000000002</v>
      </c>
      <c r="D17" s="18">
        <f>1363-D11</f>
        <v>955.97</v>
      </c>
      <c r="E17" s="18">
        <f>C17-D17</f>
        <v>140.02000000000021</v>
      </c>
      <c r="F17" s="35">
        <f>E17/C17</f>
        <v>0.12775664011532969</v>
      </c>
      <c r="G17" s="41"/>
      <c r="H17" s="26" t="s">
        <v>20</v>
      </c>
      <c r="I17" s="18">
        <v>1055.7581</v>
      </c>
      <c r="J17" s="18">
        <v>553.29999999999995</v>
      </c>
      <c r="K17" s="18">
        <f>I17-J17</f>
        <v>502.45810000000006</v>
      </c>
      <c r="L17" s="35">
        <f>K17/I17</f>
        <v>0.47592161499873886</v>
      </c>
    </row>
    <row r="18" spans="2:12" x14ac:dyDescent="0.35">
      <c r="B18" s="26" t="s">
        <v>29</v>
      </c>
      <c r="C18" s="18">
        <v>1036.9799999999998</v>
      </c>
      <c r="D18" s="18">
        <f t="shared" ref="D18:D19" si="6">1363-D12</f>
        <v>864.54</v>
      </c>
      <c r="E18" s="18">
        <f t="shared" ref="E18:E20" si="7">C18-D18</f>
        <v>172.43999999999983</v>
      </c>
      <c r="F18" s="35">
        <f t="shared" ref="F18:F20" si="8">E18/C18</f>
        <v>0.16629057455302884</v>
      </c>
      <c r="G18" s="41"/>
      <c r="H18" s="26" t="s">
        <v>29</v>
      </c>
      <c r="I18" s="18">
        <v>907.6393999999998</v>
      </c>
      <c r="J18" s="18">
        <v>488.99</v>
      </c>
      <c r="K18" s="18">
        <f t="shared" ref="K18:K20" si="9">I18-J18</f>
        <v>418.64939999999979</v>
      </c>
      <c r="L18" s="35">
        <f t="shared" ref="L18:L20" si="10">K18/I18</f>
        <v>0.46125080070345104</v>
      </c>
    </row>
    <row r="19" spans="2:12" x14ac:dyDescent="0.35">
      <c r="B19" s="26" t="s">
        <v>21</v>
      </c>
      <c r="C19" s="18">
        <v>1138.2199999999998</v>
      </c>
      <c r="D19" s="18">
        <f t="shared" si="6"/>
        <v>1011.9100000000001</v>
      </c>
      <c r="E19" s="18">
        <f t="shared" si="7"/>
        <v>126.30999999999972</v>
      </c>
      <c r="F19" s="35">
        <f t="shared" si="8"/>
        <v>0.11097151692994302</v>
      </c>
      <c r="G19" s="41"/>
      <c r="H19" s="26" t="s">
        <v>21</v>
      </c>
      <c r="I19" s="18">
        <v>1079.336</v>
      </c>
      <c r="J19" s="18">
        <v>508.10999999999984</v>
      </c>
      <c r="K19" s="18">
        <f t="shared" si="9"/>
        <v>571.22600000000011</v>
      </c>
      <c r="L19" s="35">
        <f t="shared" si="10"/>
        <v>0.52923834653898327</v>
      </c>
    </row>
    <row r="20" spans="2:12" ht="15" thickBot="1" x14ac:dyDescent="0.4">
      <c r="B20" s="27" t="s">
        <v>22</v>
      </c>
      <c r="C20" s="20">
        <v>1075.6500000000001</v>
      </c>
      <c r="D20" s="20">
        <f>1363-D14</f>
        <v>952.41000000000008</v>
      </c>
      <c r="E20" s="20">
        <f t="shared" si="7"/>
        <v>123.24000000000001</v>
      </c>
      <c r="F20" s="36">
        <f t="shared" si="8"/>
        <v>0.11457258401896528</v>
      </c>
      <c r="G20" s="41"/>
      <c r="H20" s="27" t="s">
        <v>22</v>
      </c>
      <c r="I20" s="20">
        <v>984.59979999999973</v>
      </c>
      <c r="J20" s="20">
        <v>484.89</v>
      </c>
      <c r="K20" s="20">
        <f t="shared" si="9"/>
        <v>499.70979999999975</v>
      </c>
      <c r="L20" s="36">
        <f t="shared" si="10"/>
        <v>0.50752579880678417</v>
      </c>
    </row>
    <row r="21" spans="2:12" x14ac:dyDescent="0.35">
      <c r="B21" s="33"/>
      <c r="C21" s="22"/>
      <c r="D21" s="22"/>
      <c r="E21" s="22"/>
      <c r="F21" s="39"/>
      <c r="G21" s="37"/>
      <c r="H21" s="37"/>
      <c r="I21" s="37"/>
      <c r="J21" s="37"/>
    </row>
    <row r="22" spans="2:12" x14ac:dyDescent="0.35">
      <c r="B22" s="33"/>
      <c r="C22" s="22"/>
      <c r="D22" s="22"/>
      <c r="E22" s="22"/>
      <c r="F22" s="39"/>
      <c r="G22" s="37"/>
      <c r="H22" s="37"/>
      <c r="I22" s="37"/>
      <c r="J22" s="37"/>
    </row>
    <row r="23" spans="2:12" x14ac:dyDescent="0.35">
      <c r="B23" s="33"/>
      <c r="C23" s="22"/>
      <c r="D23" s="22"/>
      <c r="E23" s="22"/>
      <c r="F23" s="39"/>
      <c r="G23" s="37"/>
      <c r="H23" s="37"/>
      <c r="I23" s="37"/>
      <c r="J23" s="37"/>
    </row>
    <row r="24" spans="2:12" x14ac:dyDescent="0.35">
      <c r="B24" s="33"/>
      <c r="C24" s="22"/>
      <c r="D24" s="22"/>
      <c r="E24" s="22"/>
      <c r="F24" s="17"/>
    </row>
    <row r="25" spans="2:12" x14ac:dyDescent="0.35">
      <c r="B25" s="53" t="s">
        <v>48</v>
      </c>
      <c r="C25" s="53"/>
      <c r="D25" s="53"/>
      <c r="E25" s="53"/>
      <c r="F25" s="53"/>
      <c r="G25" s="53"/>
      <c r="H25" s="53"/>
      <c r="I25" s="53"/>
      <c r="J25" s="53"/>
    </row>
    <row r="26" spans="2:12" ht="15" thickBot="1" x14ac:dyDescent="0.4">
      <c r="B26" s="53"/>
      <c r="C26" s="53"/>
      <c r="D26" s="53"/>
      <c r="E26" s="53"/>
      <c r="F26" s="53"/>
      <c r="G26" s="53"/>
      <c r="H26" s="53"/>
      <c r="I26" s="53"/>
      <c r="J26" s="53"/>
    </row>
    <row r="27" spans="2:12" x14ac:dyDescent="0.35">
      <c r="B27" s="23"/>
      <c r="C27" s="7" t="s">
        <v>31</v>
      </c>
      <c r="D27" s="7" t="s">
        <v>40</v>
      </c>
      <c r="E27" s="7" t="s">
        <v>26</v>
      </c>
      <c r="F27" s="7" t="s">
        <v>41</v>
      </c>
      <c r="G27" s="7" t="s">
        <v>27</v>
      </c>
      <c r="H27" s="7" t="s">
        <v>42</v>
      </c>
      <c r="I27" s="7" t="s">
        <v>28</v>
      </c>
      <c r="J27" s="7" t="s">
        <v>38</v>
      </c>
      <c r="K27" s="9" t="s">
        <v>50</v>
      </c>
    </row>
    <row r="28" spans="2:12" x14ac:dyDescent="0.35">
      <c r="B28" s="26" t="s">
        <v>20</v>
      </c>
      <c r="C28" s="18">
        <v>501.02</v>
      </c>
      <c r="D28" s="4">
        <v>0.88991119005328589</v>
      </c>
      <c r="E28" s="18">
        <v>14.909199999999998</v>
      </c>
      <c r="F28" s="4">
        <f>E28/563</f>
        <v>2.6481705150976906E-2</v>
      </c>
      <c r="G28" s="18">
        <v>217.14859999999999</v>
      </c>
      <c r="H28" s="4">
        <f>G28/563</f>
        <v>0.38569911190053285</v>
      </c>
      <c r="I28" s="18">
        <v>270.64519999999993</v>
      </c>
      <c r="J28" s="4">
        <f>I28/563</f>
        <v>0.48071971580817041</v>
      </c>
      <c r="K28" s="19">
        <f>G28+I28</f>
        <v>487.79379999999992</v>
      </c>
    </row>
    <row r="29" spans="2:12" x14ac:dyDescent="0.35">
      <c r="B29" s="26" t="s">
        <v>29</v>
      </c>
      <c r="C29" s="18">
        <v>468.37</v>
      </c>
      <c r="D29" s="4">
        <v>0.83191829484902313</v>
      </c>
      <c r="E29" s="18">
        <v>34.793900000000008</v>
      </c>
      <c r="F29" s="4">
        <f t="shared" ref="F29:F31" si="11">E29/563</f>
        <v>6.1800888099467155E-2</v>
      </c>
      <c r="G29" s="18">
        <v>424.7491</v>
      </c>
      <c r="H29" s="4">
        <f t="shared" ref="H29:H31" si="12">G29/563</f>
        <v>0.7544388987566607</v>
      </c>
      <c r="I29" s="18">
        <v>8.827</v>
      </c>
      <c r="J29" s="4">
        <f t="shared" ref="J29:J31" si="13">I29/563</f>
        <v>1.5678507992895205E-2</v>
      </c>
      <c r="K29" s="19">
        <f t="shared" ref="K29:K31" si="14">G29+I29</f>
        <v>433.5761</v>
      </c>
    </row>
    <row r="30" spans="2:12" x14ac:dyDescent="0.35">
      <c r="B30" s="26" t="s">
        <v>21</v>
      </c>
      <c r="C30" s="18">
        <v>490.99</v>
      </c>
      <c r="D30" s="4">
        <v>0.87209591474245118</v>
      </c>
      <c r="E30" s="18">
        <v>15.2928</v>
      </c>
      <c r="F30" s="4">
        <f t="shared" si="11"/>
        <v>2.7163055062166961E-2</v>
      </c>
      <c r="G30" s="18">
        <v>155.51650000000001</v>
      </c>
      <c r="H30" s="4">
        <f t="shared" si="12"/>
        <v>0.27622824156305509</v>
      </c>
      <c r="I30" s="18">
        <v>320.1807</v>
      </c>
      <c r="J30" s="4">
        <f t="shared" si="13"/>
        <v>0.56870461811722917</v>
      </c>
      <c r="K30" s="19">
        <f t="shared" si="14"/>
        <v>475.69720000000001</v>
      </c>
    </row>
    <row r="31" spans="2:12" ht="15" thickBot="1" x14ac:dyDescent="0.4">
      <c r="B31" s="27" t="s">
        <v>22</v>
      </c>
      <c r="C31" s="20">
        <v>505.41999999999996</v>
      </c>
      <c r="D31" s="5">
        <v>0.89772646536412071</v>
      </c>
      <c r="E31" s="20">
        <v>25.965800000000002</v>
      </c>
      <c r="F31" s="4">
        <f t="shared" si="11"/>
        <v>4.612042628774423E-2</v>
      </c>
      <c r="G31" s="20">
        <v>243.23399999999998</v>
      </c>
      <c r="H31" s="4">
        <f t="shared" si="12"/>
        <v>0.43203197158081702</v>
      </c>
      <c r="I31" s="20">
        <v>236.9162</v>
      </c>
      <c r="J31" s="4">
        <f t="shared" si="13"/>
        <v>0.42081030195381885</v>
      </c>
      <c r="K31" s="21">
        <f t="shared" si="14"/>
        <v>480.15019999999998</v>
      </c>
    </row>
    <row r="32" spans="2:12" ht="15" thickBot="1" x14ac:dyDescent="0.4">
      <c r="B32" s="13"/>
    </row>
    <row r="33" spans="2:14" s="13" customFormat="1" x14ac:dyDescent="0.35">
      <c r="B33" s="28" t="s">
        <v>30</v>
      </c>
      <c r="C33" s="24" t="s">
        <v>32</v>
      </c>
      <c r="D33" s="30" t="s">
        <v>37</v>
      </c>
      <c r="E33" s="30" t="s">
        <v>33</v>
      </c>
      <c r="F33" s="30" t="s">
        <v>38</v>
      </c>
      <c r="G33" s="24" t="s">
        <v>34</v>
      </c>
      <c r="H33" s="30" t="s">
        <v>39</v>
      </c>
      <c r="I33" s="30" t="s">
        <v>35</v>
      </c>
      <c r="J33" s="25" t="s">
        <v>36</v>
      </c>
    </row>
    <row r="34" spans="2:14" x14ac:dyDescent="0.35">
      <c r="B34" s="26" t="s">
        <v>20</v>
      </c>
      <c r="C34" s="29">
        <v>110.88999999999999</v>
      </c>
      <c r="D34" s="4">
        <f>C34/563</f>
        <v>0.19696269982238007</v>
      </c>
      <c r="E34" s="18">
        <v>183.95</v>
      </c>
      <c r="F34" s="4">
        <f>E34/563</f>
        <v>0.32673179396092361</v>
      </c>
      <c r="G34" s="29">
        <v>96.35</v>
      </c>
      <c r="H34" s="4">
        <f>G34/563</f>
        <v>0.17113676731793959</v>
      </c>
      <c r="I34" s="18">
        <v>280.29999999999995</v>
      </c>
      <c r="J34" s="14">
        <v>0.65626114876917596</v>
      </c>
    </row>
    <row r="35" spans="2:14" x14ac:dyDescent="0.35">
      <c r="B35" s="26" t="s">
        <v>29</v>
      </c>
      <c r="C35" s="29">
        <v>173.44</v>
      </c>
      <c r="D35" s="4">
        <f t="shared" ref="D35:D37" si="15">C35/563</f>
        <v>0.3080639431616341</v>
      </c>
      <c r="E35" s="18">
        <v>5.67</v>
      </c>
      <c r="F35" s="4">
        <f t="shared" ref="F35:F37" si="16">E35/563</f>
        <v>1.0071047957371225E-2</v>
      </c>
      <c r="G35" s="29">
        <v>228.19</v>
      </c>
      <c r="H35" s="4">
        <f t="shared" ref="H35:H37" si="17">G35/563</f>
        <v>0.40531083481349911</v>
      </c>
      <c r="I35" s="18">
        <v>233.85999999999999</v>
      </c>
      <c r="J35" s="14">
        <v>2.424527495082528E-2</v>
      </c>
      <c r="N35" s="51"/>
    </row>
    <row r="36" spans="2:14" x14ac:dyDescent="0.35">
      <c r="B36" s="26" t="s">
        <v>21</v>
      </c>
      <c r="C36" s="29">
        <v>126.24000000000001</v>
      </c>
      <c r="D36" s="4">
        <f t="shared" si="15"/>
        <v>0.22422735346358794</v>
      </c>
      <c r="E36" s="18">
        <v>204.38</v>
      </c>
      <c r="F36" s="4">
        <f t="shared" si="16"/>
        <v>0.36301953818827709</v>
      </c>
      <c r="G36" s="29">
        <v>38.83</v>
      </c>
      <c r="H36" s="4">
        <f t="shared" si="17"/>
        <v>6.896980461811722E-2</v>
      </c>
      <c r="I36" s="18">
        <v>243.20999999999998</v>
      </c>
      <c r="J36" s="14">
        <v>0.84034373586612399</v>
      </c>
    </row>
    <row r="37" spans="2:14" ht="15" thickBot="1" x14ac:dyDescent="0.4">
      <c r="B37" s="27" t="s">
        <v>22</v>
      </c>
      <c r="C37" s="31">
        <v>116.64</v>
      </c>
      <c r="D37" s="4">
        <f t="shared" si="15"/>
        <v>0.20717584369449379</v>
      </c>
      <c r="E37" s="20">
        <v>130.51</v>
      </c>
      <c r="F37" s="4">
        <f t="shared" si="16"/>
        <v>0.23181172291296623</v>
      </c>
      <c r="G37" s="31">
        <v>105.69</v>
      </c>
      <c r="H37" s="4">
        <f t="shared" si="17"/>
        <v>0.18772646536412077</v>
      </c>
      <c r="I37" s="20">
        <v>236.2</v>
      </c>
      <c r="J37" s="15">
        <v>0.55254022015241322</v>
      </c>
    </row>
    <row r="38" spans="2:14" ht="15" thickBot="1" x14ac:dyDescent="0.4">
      <c r="B38" s="13"/>
    </row>
    <row r="39" spans="2:14" s="1" customFormat="1" x14ac:dyDescent="0.35">
      <c r="B39" s="6"/>
      <c r="C39" s="7" t="s">
        <v>43</v>
      </c>
      <c r="D39" s="7" t="s">
        <v>44</v>
      </c>
      <c r="E39" s="7" t="s">
        <v>45</v>
      </c>
      <c r="F39" s="9"/>
      <c r="G39" s="38"/>
      <c r="H39" s="3"/>
      <c r="I39" s="7" t="s">
        <v>51</v>
      </c>
      <c r="J39" s="7" t="s">
        <v>44</v>
      </c>
      <c r="K39" s="7" t="s">
        <v>45</v>
      </c>
      <c r="L39" s="9"/>
    </row>
    <row r="40" spans="2:14" x14ac:dyDescent="0.35">
      <c r="B40" s="26" t="s">
        <v>20</v>
      </c>
      <c r="C40" s="18">
        <v>501.02</v>
      </c>
      <c r="D40" s="18">
        <v>452.11</v>
      </c>
      <c r="E40" s="18">
        <v>48.909999999999968</v>
      </c>
      <c r="F40" s="35">
        <v>9.7620853458943696E-2</v>
      </c>
      <c r="G40" s="37"/>
      <c r="H40" s="26" t="s">
        <v>20</v>
      </c>
      <c r="I40" s="18">
        <v>487.79379999999992</v>
      </c>
      <c r="J40" s="18">
        <v>553.29999999999995</v>
      </c>
      <c r="K40" s="18">
        <v>280.29999999999995</v>
      </c>
      <c r="L40" s="35">
        <f>K40/I40</f>
        <v>0.57462804980301108</v>
      </c>
    </row>
    <row r="41" spans="2:14" x14ac:dyDescent="0.35">
      <c r="B41" s="26" t="s">
        <v>29</v>
      </c>
      <c r="C41" s="18">
        <v>468.37</v>
      </c>
      <c r="D41" s="18">
        <v>389.56</v>
      </c>
      <c r="E41" s="18">
        <v>78.81</v>
      </c>
      <c r="F41" s="35">
        <v>0.16826440634541068</v>
      </c>
      <c r="G41" s="37"/>
      <c r="H41" s="26" t="s">
        <v>29</v>
      </c>
      <c r="I41" s="18">
        <v>433.5761</v>
      </c>
      <c r="J41" s="18">
        <v>488.99</v>
      </c>
      <c r="K41" s="18">
        <v>233.85999999999999</v>
      </c>
      <c r="L41" s="35">
        <f t="shared" ref="L41:L43" si="18">K41/I41</f>
        <v>0.53937474874652913</v>
      </c>
    </row>
    <row r="42" spans="2:14" x14ac:dyDescent="0.35">
      <c r="B42" s="26" t="s">
        <v>21</v>
      </c>
      <c r="C42" s="18">
        <v>490.99</v>
      </c>
      <c r="D42" s="18">
        <v>436.76</v>
      </c>
      <c r="E42" s="18">
        <v>54.230000000000018</v>
      </c>
      <c r="F42" s="35">
        <v>0.11045031467035991</v>
      </c>
      <c r="G42" s="37"/>
      <c r="H42" s="26" t="s">
        <v>21</v>
      </c>
      <c r="I42" s="18">
        <v>475.69720000000001</v>
      </c>
      <c r="J42" s="18">
        <v>508.10999999999984</v>
      </c>
      <c r="K42" s="18">
        <v>243.20999999999998</v>
      </c>
      <c r="L42" s="35">
        <f t="shared" si="18"/>
        <v>0.51127061500467097</v>
      </c>
    </row>
    <row r="43" spans="2:14" ht="15" thickBot="1" x14ac:dyDescent="0.4">
      <c r="B43" s="27" t="s">
        <v>22</v>
      </c>
      <c r="C43" s="20">
        <v>505.41999999999996</v>
      </c>
      <c r="D43" s="20">
        <v>446.35999999999996</v>
      </c>
      <c r="E43" s="20">
        <v>59.06</v>
      </c>
      <c r="F43" s="36">
        <v>0.11685331011831745</v>
      </c>
      <c r="G43" s="37"/>
      <c r="H43" s="27" t="s">
        <v>22</v>
      </c>
      <c r="I43" s="20">
        <v>480.15019999999998</v>
      </c>
      <c r="J43" s="20">
        <v>484.89</v>
      </c>
      <c r="K43" s="20">
        <v>236.2</v>
      </c>
      <c r="L43" s="36">
        <f t="shared" si="18"/>
        <v>0.49192940042511696</v>
      </c>
    </row>
    <row r="48" spans="2:14" x14ac:dyDescent="0.35">
      <c r="B48" s="54" t="s">
        <v>49</v>
      </c>
      <c r="C48" s="54"/>
      <c r="D48" s="54"/>
      <c r="E48" s="54"/>
      <c r="F48" s="54"/>
      <c r="G48" s="54"/>
      <c r="H48" s="54"/>
      <c r="I48" s="54"/>
      <c r="J48" s="54"/>
    </row>
    <row r="49" spans="2:14" ht="15" thickBot="1" x14ac:dyDescent="0.4">
      <c r="B49" s="54"/>
      <c r="C49" s="54"/>
      <c r="D49" s="54"/>
      <c r="E49" s="54"/>
      <c r="F49" s="54"/>
      <c r="G49" s="54"/>
      <c r="H49" s="54"/>
      <c r="I49" s="54"/>
      <c r="J49" s="54"/>
      <c r="N49" s="51"/>
    </row>
    <row r="50" spans="2:14" x14ac:dyDescent="0.35">
      <c r="B50" s="6" t="s">
        <v>30</v>
      </c>
      <c r="C50" s="7" t="s">
        <v>31</v>
      </c>
      <c r="D50" s="7" t="s">
        <v>40</v>
      </c>
      <c r="E50" s="7" t="s">
        <v>26</v>
      </c>
      <c r="F50" s="16" t="s">
        <v>41</v>
      </c>
      <c r="G50" s="7" t="s">
        <v>27</v>
      </c>
      <c r="H50" s="16" t="s">
        <v>42</v>
      </c>
      <c r="I50" s="7" t="s">
        <v>28</v>
      </c>
      <c r="J50" s="16" t="s">
        <v>38</v>
      </c>
      <c r="K50" s="9" t="s">
        <v>50</v>
      </c>
    </row>
    <row r="51" spans="2:14" x14ac:dyDescent="0.35">
      <c r="B51" s="10" t="s">
        <v>20</v>
      </c>
      <c r="C51" s="2">
        <f>C5-C28</f>
        <v>594.97000000000025</v>
      </c>
      <c r="D51" s="4">
        <f>C51/800</f>
        <v>0.74371250000000033</v>
      </c>
      <c r="E51" s="2">
        <f>E5-E28</f>
        <v>27.005699999999997</v>
      </c>
      <c r="F51" s="4">
        <f>E51/800</f>
        <v>3.3757124999999999E-2</v>
      </c>
      <c r="G51" s="2">
        <f>G5-G28</f>
        <v>279.26200000000006</v>
      </c>
      <c r="H51" s="4">
        <f>G51/800</f>
        <v>0.3490775000000001</v>
      </c>
      <c r="I51" s="2">
        <f>I5-I28</f>
        <v>288.70230000000004</v>
      </c>
      <c r="J51" s="4">
        <f>I51/800</f>
        <v>0.36087787500000007</v>
      </c>
      <c r="K51" s="19">
        <f>G51+I51</f>
        <v>567.96430000000009</v>
      </c>
    </row>
    <row r="52" spans="2:14" x14ac:dyDescent="0.35">
      <c r="B52" s="10" t="s">
        <v>29</v>
      </c>
      <c r="C52" s="2">
        <f t="shared" ref="C52:C54" si="19">C6-C29</f>
        <v>568.60999999999979</v>
      </c>
      <c r="D52" s="4">
        <f t="shared" ref="D52:D54" si="20">C52/800</f>
        <v>0.71076249999999974</v>
      </c>
      <c r="E52" s="2">
        <f t="shared" ref="E52:E54" si="21">E6-E29</f>
        <v>93.951699999999988</v>
      </c>
      <c r="F52" s="4">
        <f t="shared" ref="F52:F54" si="22">E52/800</f>
        <v>0.11743962499999999</v>
      </c>
      <c r="G52" s="2">
        <f t="shared" ref="G52:G54" si="23">G6-G29</f>
        <v>454.48909999999978</v>
      </c>
      <c r="H52" s="4">
        <f t="shared" ref="H52:H54" si="24">G52/800</f>
        <v>0.56811137499999975</v>
      </c>
      <c r="I52" s="2">
        <f t="shared" ref="I52:I54" si="25">I6-I29</f>
        <v>19.574199999999998</v>
      </c>
      <c r="J52" s="4">
        <f t="shared" ref="J52:J54" si="26">I52/800</f>
        <v>2.4467749999999996E-2</v>
      </c>
      <c r="K52" s="19">
        <f t="shared" ref="K52:K54" si="27">G52+I52</f>
        <v>474.0632999999998</v>
      </c>
    </row>
    <row r="53" spans="2:14" x14ac:dyDescent="0.35">
      <c r="B53" s="10" t="s">
        <v>21</v>
      </c>
      <c r="C53" s="2">
        <f t="shared" si="19"/>
        <v>643.1899999999996</v>
      </c>
      <c r="D53" s="4">
        <f t="shared" si="20"/>
        <v>0.80398749999999952</v>
      </c>
      <c r="E53" s="2">
        <f t="shared" si="21"/>
        <v>42.847200000000001</v>
      </c>
      <c r="F53" s="4">
        <f t="shared" si="22"/>
        <v>5.3559000000000002E-2</v>
      </c>
      <c r="G53" s="2">
        <f t="shared" si="23"/>
        <v>181.47190000000001</v>
      </c>
      <c r="H53" s="4">
        <f t="shared" si="24"/>
        <v>0.226839875</v>
      </c>
      <c r="I53" s="2">
        <f t="shared" si="25"/>
        <v>417.45889999999997</v>
      </c>
      <c r="J53" s="4">
        <f t="shared" si="26"/>
        <v>0.52182362500000001</v>
      </c>
      <c r="K53" s="19">
        <f t="shared" si="27"/>
        <v>598.93079999999998</v>
      </c>
    </row>
    <row r="54" spans="2:14" ht="15" thickBot="1" x14ac:dyDescent="0.4">
      <c r="B54" s="11" t="s">
        <v>22</v>
      </c>
      <c r="C54" s="2">
        <f t="shared" si="19"/>
        <v>591.56000000000006</v>
      </c>
      <c r="D54" s="4">
        <f t="shared" si="20"/>
        <v>0.73945000000000005</v>
      </c>
      <c r="E54" s="2">
        <f t="shared" si="21"/>
        <v>74.364199999999997</v>
      </c>
      <c r="F54" s="4">
        <f t="shared" si="22"/>
        <v>9.2955249999999989E-2</v>
      </c>
      <c r="G54" s="2">
        <f t="shared" si="23"/>
        <v>310.59600000000006</v>
      </c>
      <c r="H54" s="4">
        <f t="shared" si="24"/>
        <v>0.38824500000000006</v>
      </c>
      <c r="I54" s="2">
        <f t="shared" si="25"/>
        <v>206.60529999999994</v>
      </c>
      <c r="J54" s="4">
        <f t="shared" si="26"/>
        <v>0.25825662499999991</v>
      </c>
      <c r="K54" s="21">
        <f t="shared" si="27"/>
        <v>517.20129999999995</v>
      </c>
    </row>
    <row r="55" spans="2:14" ht="15" thickBot="1" x14ac:dyDescent="0.4"/>
    <row r="56" spans="2:14" x14ac:dyDescent="0.35">
      <c r="B56" s="28" t="s">
        <v>30</v>
      </c>
      <c r="C56" s="24" t="s">
        <v>32</v>
      </c>
      <c r="D56" s="30" t="s">
        <v>37</v>
      </c>
      <c r="E56" s="30" t="s">
        <v>33</v>
      </c>
      <c r="F56" s="30" t="s">
        <v>38</v>
      </c>
      <c r="G56" s="24" t="s">
        <v>34</v>
      </c>
      <c r="H56" s="30" t="s">
        <v>39</v>
      </c>
      <c r="I56" s="30" t="s">
        <v>35</v>
      </c>
      <c r="J56" s="25" t="s">
        <v>36</v>
      </c>
      <c r="K56" s="13"/>
    </row>
    <row r="57" spans="2:14" x14ac:dyDescent="0.35">
      <c r="B57" s="32" t="s">
        <v>20</v>
      </c>
      <c r="C57" s="29">
        <f>D11-C34</f>
        <v>296.14</v>
      </c>
      <c r="D57" s="4">
        <f>C57/800</f>
        <v>0.37017499999999998</v>
      </c>
      <c r="E57" s="18">
        <f>E11-E34</f>
        <v>186.29999999999995</v>
      </c>
      <c r="F57" s="4">
        <f>E57/800</f>
        <v>0.23287499999999994</v>
      </c>
      <c r="G57" s="29">
        <f>G11-G34</f>
        <v>86.700000000000017</v>
      </c>
      <c r="H57" s="4">
        <f>G57/800</f>
        <v>0.10837500000000003</v>
      </c>
      <c r="I57" s="18">
        <f>E57+G57</f>
        <v>273</v>
      </c>
      <c r="J57" s="14">
        <f>E57/I57</f>
        <v>0.68241758241758221</v>
      </c>
    </row>
    <row r="58" spans="2:14" x14ac:dyDescent="0.35">
      <c r="B58" s="32" t="s">
        <v>29</v>
      </c>
      <c r="C58" s="29">
        <f t="shared" ref="C58:C60" si="28">D12-C35</f>
        <v>325.02000000000004</v>
      </c>
      <c r="D58" s="4">
        <f t="shared" ref="D58:D60" si="29">C58/800</f>
        <v>0.40627500000000005</v>
      </c>
      <c r="E58" s="18">
        <f t="shared" ref="E58:E60" si="30">E12-E35</f>
        <v>18.029999999999994</v>
      </c>
      <c r="F58" s="4">
        <f t="shared" ref="F58:F60" si="31">E58/800</f>
        <v>2.2537499999999992E-2</v>
      </c>
      <c r="G58" s="29">
        <f t="shared" ref="G58:G60" si="32">G12-G35</f>
        <v>237.10000000000002</v>
      </c>
      <c r="H58" s="4">
        <f t="shared" ref="H58:H60" si="33">G58/800</f>
        <v>0.29637500000000006</v>
      </c>
      <c r="I58" s="18">
        <f t="shared" ref="I58:I60" si="34">E58+G58</f>
        <v>255.13000000000002</v>
      </c>
      <c r="J58" s="14">
        <f t="shared" ref="J58:J60" si="35">E58/I58</f>
        <v>7.0669854583937569E-2</v>
      </c>
    </row>
    <row r="59" spans="2:14" x14ac:dyDescent="0.35">
      <c r="B59" s="32" t="s">
        <v>21</v>
      </c>
      <c r="C59" s="29">
        <f t="shared" si="28"/>
        <v>224.84999999999991</v>
      </c>
      <c r="D59" s="4">
        <f t="shared" si="29"/>
        <v>0.28106249999999988</v>
      </c>
      <c r="E59" s="18">
        <f t="shared" si="30"/>
        <v>269.87999999999988</v>
      </c>
      <c r="F59" s="4">
        <f t="shared" si="31"/>
        <v>0.33734999999999987</v>
      </c>
      <c r="G59" s="29">
        <f t="shared" si="32"/>
        <v>47.010000000000019</v>
      </c>
      <c r="H59" s="4">
        <f t="shared" si="33"/>
        <v>5.8762500000000023E-2</v>
      </c>
      <c r="I59" s="18">
        <f t="shared" si="34"/>
        <v>316.88999999999987</v>
      </c>
      <c r="J59" s="14">
        <f t="shared" si="35"/>
        <v>0.85165199280507431</v>
      </c>
    </row>
    <row r="60" spans="2:14" ht="15" thickBot="1" x14ac:dyDescent="0.4">
      <c r="B60" s="34" t="s">
        <v>22</v>
      </c>
      <c r="C60" s="29">
        <f t="shared" si="28"/>
        <v>293.95</v>
      </c>
      <c r="D60" s="4">
        <f t="shared" si="29"/>
        <v>0.36743749999999997</v>
      </c>
      <c r="E60" s="18">
        <f t="shared" si="30"/>
        <v>128.80000000000001</v>
      </c>
      <c r="F60" s="4">
        <f t="shared" si="31"/>
        <v>0.161</v>
      </c>
      <c r="G60" s="29">
        <f t="shared" si="32"/>
        <v>146.79999999999998</v>
      </c>
      <c r="H60" s="4">
        <f t="shared" si="33"/>
        <v>0.18349999999999997</v>
      </c>
      <c r="I60" s="18">
        <f t="shared" si="34"/>
        <v>275.60000000000002</v>
      </c>
      <c r="J60" s="14">
        <f t="shared" si="35"/>
        <v>0.46734397677793904</v>
      </c>
    </row>
    <row r="61" spans="2:14" ht="15" thickBot="1" x14ac:dyDescent="0.4"/>
    <row r="62" spans="2:14" x14ac:dyDescent="0.35">
      <c r="B62" s="6"/>
      <c r="C62" s="7" t="s">
        <v>43</v>
      </c>
      <c r="D62" s="7" t="s">
        <v>44</v>
      </c>
      <c r="E62" s="7" t="s">
        <v>45</v>
      </c>
      <c r="F62" s="9"/>
      <c r="G62" s="38"/>
      <c r="H62" s="3"/>
      <c r="I62" s="7" t="s">
        <v>51</v>
      </c>
      <c r="J62" s="7" t="s">
        <v>44</v>
      </c>
      <c r="K62" s="7" t="s">
        <v>45</v>
      </c>
      <c r="L62" s="9"/>
    </row>
    <row r="63" spans="2:14" x14ac:dyDescent="0.35">
      <c r="B63" s="32" t="s">
        <v>20</v>
      </c>
      <c r="C63" s="18">
        <v>594.97000000000025</v>
      </c>
      <c r="D63" s="18">
        <f>800-C57</f>
        <v>503.86</v>
      </c>
      <c r="E63" s="18">
        <f>C63-D63</f>
        <v>91.110000000000241</v>
      </c>
      <c r="F63" s="35">
        <f>E63/C63</f>
        <v>0.1531337714506617</v>
      </c>
      <c r="G63" s="37"/>
      <c r="H63" s="26" t="s">
        <v>20</v>
      </c>
      <c r="I63" s="18">
        <v>567.96430000000009</v>
      </c>
      <c r="J63" s="18">
        <f>I57</f>
        <v>273</v>
      </c>
      <c r="K63" s="18">
        <f>I63-J63</f>
        <v>294.96430000000009</v>
      </c>
      <c r="L63" s="35">
        <f>K63/I63</f>
        <v>0.51933598643435874</v>
      </c>
    </row>
    <row r="64" spans="2:14" x14ac:dyDescent="0.35">
      <c r="B64" s="32" t="s">
        <v>29</v>
      </c>
      <c r="C64" s="18">
        <v>568.60999999999979</v>
      </c>
      <c r="D64" s="18">
        <f t="shared" ref="D64:D66" si="36">800-C58</f>
        <v>474.97999999999996</v>
      </c>
      <c r="E64" s="18">
        <f t="shared" ref="E64:E66" si="37">C64-D64</f>
        <v>93.629999999999825</v>
      </c>
      <c r="F64" s="35">
        <f t="shared" ref="F64:F66" si="38">E64/C64</f>
        <v>0.16466470867554187</v>
      </c>
      <c r="G64" s="37"/>
      <c r="H64" s="26" t="s">
        <v>29</v>
      </c>
      <c r="I64" s="18">
        <v>474.0632999999998</v>
      </c>
      <c r="J64" s="18">
        <f t="shared" ref="J64:J66" si="39">I58</f>
        <v>255.13000000000002</v>
      </c>
      <c r="K64" s="18">
        <f t="shared" ref="K64:K66" si="40">I64-J64</f>
        <v>218.93329999999978</v>
      </c>
      <c r="L64" s="35">
        <f t="shared" ref="L64:L66" si="41">K64/I64</f>
        <v>0.4618229253350763</v>
      </c>
    </row>
    <row r="65" spans="2:12" x14ac:dyDescent="0.35">
      <c r="B65" s="32" t="s">
        <v>21</v>
      </c>
      <c r="C65" s="18">
        <v>643.1899999999996</v>
      </c>
      <c r="D65" s="18">
        <f t="shared" si="36"/>
        <v>575.15000000000009</v>
      </c>
      <c r="E65" s="18">
        <f t="shared" si="37"/>
        <v>68.039999999999509</v>
      </c>
      <c r="F65" s="35">
        <f t="shared" si="38"/>
        <v>0.1057852267603656</v>
      </c>
      <c r="G65" s="37"/>
      <c r="H65" s="26" t="s">
        <v>21</v>
      </c>
      <c r="I65" s="18">
        <v>598.93079999999998</v>
      </c>
      <c r="J65" s="18">
        <f t="shared" si="39"/>
        <v>316.88999999999987</v>
      </c>
      <c r="K65" s="18">
        <f t="shared" si="40"/>
        <v>282.0408000000001</v>
      </c>
      <c r="L65" s="35">
        <f t="shared" si="41"/>
        <v>0.4709071565529776</v>
      </c>
    </row>
    <row r="66" spans="2:12" ht="15" thickBot="1" x14ac:dyDescent="0.4">
      <c r="B66" s="34" t="s">
        <v>22</v>
      </c>
      <c r="C66" s="20">
        <v>591.56000000000006</v>
      </c>
      <c r="D66" s="18">
        <f t="shared" si="36"/>
        <v>506.05</v>
      </c>
      <c r="E66" s="18">
        <f t="shared" si="37"/>
        <v>85.510000000000048</v>
      </c>
      <c r="F66" s="35">
        <f t="shared" si="38"/>
        <v>0.14455000338089127</v>
      </c>
      <c r="G66" s="37"/>
      <c r="H66" s="27" t="s">
        <v>22</v>
      </c>
      <c r="I66" s="20">
        <v>517.20129999999995</v>
      </c>
      <c r="J66" s="18">
        <f t="shared" si="39"/>
        <v>275.60000000000002</v>
      </c>
      <c r="K66" s="18">
        <f t="shared" si="40"/>
        <v>241.60129999999992</v>
      </c>
      <c r="L66" s="36">
        <f t="shared" si="41"/>
        <v>0.46713204317158513</v>
      </c>
    </row>
  </sheetData>
  <mergeCells count="3">
    <mergeCell ref="B2:J3"/>
    <mergeCell ref="B25:J26"/>
    <mergeCell ref="B48:J4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MOVISTAR</vt:lpstr>
      <vt:lpstr>ORANGE</vt:lpstr>
      <vt:lpstr>VODAFONE</vt:lpstr>
      <vt:lpstr>YOIGO</vt:lpstr>
      <vt:lpstr>RESUMENES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Egea</dc:creator>
  <cp:lastModifiedBy>Joaquín Egea</cp:lastModifiedBy>
  <dcterms:created xsi:type="dcterms:W3CDTF">2021-08-12T11:11:55Z</dcterms:created>
  <dcterms:modified xsi:type="dcterms:W3CDTF">2021-09-08T15:30:13Z</dcterms:modified>
</cp:coreProperties>
</file>